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showSheetTabs="0" xWindow="195" yWindow="30" windowWidth="11955" windowHeight="7410" activeTab="1"/>
  </bookViews>
  <sheets>
    <sheet name="Notes" sheetId="2" r:id="rId1"/>
    <sheet name="Lineaire" sheetId="1" r:id="rId2"/>
  </sheets>
  <definedNames>
    <definedName name="a">Lineaire!$J$2</definedName>
    <definedName name="aJuste">Lineaire!$I$33</definedName>
    <definedName name="Alpha">Lineaire!$C$1</definedName>
    <definedName name="b">Lineaire!$J$3</definedName>
    <definedName name="bJuste">Lineaire!$I$34</definedName>
    <definedName name="clCaseAvecAjustement">Lineaire!$B$61</definedName>
    <definedName name="clCaseAvecEcarts">Lineaire!$B$48</definedName>
    <definedName name="clCaseAvecMoyennes">Lineaire!$B$59</definedName>
    <definedName name="clCaseAvecRMS">Lineaire!$B$57</definedName>
    <definedName name="clCasePar1point">Lineaire!#REF!</definedName>
    <definedName name="clCaseParOrigine">Lineaire!#REF!</definedName>
    <definedName name="clDefilementOrdonneeOrig">Lineaire!$K$3</definedName>
    <definedName name="clDefilementPente">Lineaire!$K$2</definedName>
    <definedName name="clDefilementXc">Lineaire!$I$6</definedName>
    <definedName name="clDefilementXd">Lineaire!$I$8</definedName>
    <definedName name="clDefilementYc">Lineaire!$K$6</definedName>
    <definedName name="clDefilementYd">Lineaire!$K$8</definedName>
    <definedName name="clTypeB">Lineaire!$H$9</definedName>
    <definedName name="lesCarres">Lineaire!$C$30:$F$30</definedName>
    <definedName name="lesEcarts">Lineaire!$C$29:$F$29</definedName>
    <definedName name="LesXi">Lineaire!$C$25:$F$25</definedName>
    <definedName name="lesYestimes">Lineaire!$C$28:$F$28</definedName>
    <definedName name="lesYi">Lineaire!$C$26:$F$26</definedName>
    <definedName name="MCE">Lineaire!$H$30</definedName>
    <definedName name="_r2maxi">Lineaire!$K$44</definedName>
    <definedName name="RMS">Lineaire!$J$30</definedName>
    <definedName name="RMSmini">Lineaire!$I$35</definedName>
    <definedName name="xc">Lineaire!$J$5</definedName>
    <definedName name="xd">Lineaire!$J$7</definedName>
    <definedName name="xMax">Lineaire!$C$3</definedName>
    <definedName name="xMin">Lineaire!$C$2</definedName>
    <definedName name="xMoyen">Lineaire!$H$25</definedName>
    <definedName name="yc">Lineaire!$K$5</definedName>
    <definedName name="yd">Lineaire!$K$7</definedName>
    <definedName name="yMax">Lineaire!$E$59</definedName>
    <definedName name="yMin">Lineaire!$D$59</definedName>
    <definedName name="yMoyen">Lineaire!$H$26</definedName>
  </definedNames>
  <calcPr calcId="152511"/>
</workbook>
</file>

<file path=xl/calcChain.xml><?xml version="1.0" encoding="utf-8"?>
<calcChain xmlns="http://schemas.openxmlformats.org/spreadsheetml/2006/main">
  <c r="H25" i="1" l="1"/>
  <c r="H26" i="1"/>
  <c r="I33" i="1" s="1" a="1"/>
  <c r="I33" i="1" s="1"/>
  <c r="K7" i="1"/>
  <c r="K5" i="1"/>
  <c r="J7" i="1"/>
  <c r="J5" i="1"/>
  <c r="J2" i="1"/>
  <c r="F28" i="1" s="1"/>
  <c r="J3" i="1"/>
  <c r="C28" i="1"/>
  <c r="C29" i="1" s="1"/>
  <c r="E28" i="1"/>
  <c r="E53" i="1" s="1"/>
  <c r="F53" i="1" s="1"/>
  <c r="D54" i="1"/>
  <c r="D52" i="1"/>
  <c r="D50" i="1"/>
  <c r="D48" i="1"/>
  <c r="D49" i="1"/>
  <c r="G49" i="1"/>
  <c r="D51" i="1"/>
  <c r="G51" i="1"/>
  <c r="D53" i="1"/>
  <c r="G53" i="1"/>
  <c r="D55" i="1"/>
  <c r="G55" i="1"/>
  <c r="H48" i="1"/>
  <c r="H49" i="1"/>
  <c r="H50" i="1"/>
  <c r="H51" i="1"/>
  <c r="H52" i="1"/>
  <c r="H53" i="1"/>
  <c r="H54" i="1"/>
  <c r="H55" i="1"/>
  <c r="E48" i="1"/>
  <c r="E54" i="1"/>
  <c r="E52" i="1"/>
  <c r="E50" i="1"/>
  <c r="D5" i="1"/>
  <c r="K44" i="1" a="1"/>
  <c r="K44" i="1" s="1"/>
  <c r="F61" i="1"/>
  <c r="E61" i="1"/>
  <c r="H45" i="1"/>
  <c r="H36" i="1" a="1"/>
  <c r="I36" i="1" s="1"/>
  <c r="H36" i="1"/>
  <c r="D58" i="1"/>
  <c r="F59" i="1"/>
  <c r="G59" i="1" s="1"/>
  <c r="D56" i="1"/>
  <c r="D57" i="1" s="1"/>
  <c r="E58" i="1"/>
  <c r="G58" i="1"/>
  <c r="F58" i="1"/>
  <c r="A2" i="1"/>
  <c r="C14" i="1" s="1"/>
  <c r="E14" i="1"/>
  <c r="D14" i="1"/>
  <c r="A3" i="1"/>
  <c r="A4" i="1"/>
  <c r="A5" i="1"/>
  <c r="A7" i="1"/>
  <c r="A8" i="1"/>
  <c r="A9" i="1"/>
  <c r="A11" i="1"/>
  <c r="A12" i="1"/>
  <c r="A13" i="1"/>
  <c r="H14" i="1"/>
  <c r="G14" i="1"/>
  <c r="F14" i="1"/>
  <c r="D3" i="1"/>
  <c r="D2" i="1"/>
  <c r="H57" i="1" l="1"/>
  <c r="G57" i="1"/>
  <c r="F29" i="1"/>
  <c r="E55" i="1"/>
  <c r="F55" i="1" s="1"/>
  <c r="L15" i="1"/>
  <c r="I35" i="1" a="1"/>
  <c r="I35" i="1" s="1"/>
  <c r="E62" i="1"/>
  <c r="I34" i="1"/>
  <c r="F62" i="1"/>
  <c r="C30" i="1"/>
  <c r="F48" i="1"/>
  <c r="G48" i="1" s="1"/>
  <c r="H1" i="1"/>
  <c r="E29" i="1"/>
  <c r="D28" i="1"/>
  <c r="H56" i="1"/>
  <c r="B14" i="1"/>
  <c r="A14" i="1"/>
  <c r="A10" i="1"/>
  <c r="A6" i="1"/>
  <c r="E56" i="1"/>
  <c r="L1" i="1"/>
  <c r="E49" i="1"/>
  <c r="F49" i="1" s="1"/>
  <c r="F54" i="1" l="1"/>
  <c r="G54" i="1" s="1"/>
  <c r="F30" i="1"/>
  <c r="D29" i="1"/>
  <c r="E51" i="1"/>
  <c r="F51" i="1" s="1"/>
  <c r="L16" i="1"/>
  <c r="L17" i="1"/>
  <c r="E30" i="1"/>
  <c r="F52" i="1"/>
  <c r="G52" i="1" s="1"/>
  <c r="D30" i="1" l="1"/>
  <c r="H30" i="1" s="1"/>
  <c r="F50" i="1"/>
  <c r="G50" i="1" s="1"/>
  <c r="J30" i="1" l="1"/>
  <c r="K16" i="1"/>
  <c r="K17" i="1" l="1"/>
  <c r="E57" i="1"/>
  <c r="F57" i="1" s="1"/>
  <c r="F56" i="1"/>
  <c r="G56" i="1" s="1"/>
</calcChain>
</file>

<file path=xl/comments1.xml><?xml version="1.0" encoding="utf-8"?>
<comments xmlns="http://schemas.openxmlformats.org/spreadsheetml/2006/main">
  <authors>
    <author>Claude</author>
  </authors>
  <commentList>
    <comment ref="K1" authorId="0" shapeId="0">
      <text>
        <r>
          <rPr>
            <b/>
            <sz val="7"/>
            <color indexed="81"/>
            <rFont val="Tahoma"/>
            <family val="2"/>
          </rPr>
          <t>Angle que fait la droite avec l'axe horizontal</t>
        </r>
      </text>
    </comment>
    <comment ref="I2" authorId="0" shapeId="0">
      <text>
        <r>
          <rPr>
            <b/>
            <sz val="7"/>
            <color indexed="81"/>
            <rFont val="Tahoma"/>
            <family val="2"/>
          </rPr>
          <t>Pente de la droite</t>
        </r>
        <r>
          <rPr>
            <sz val="7"/>
            <color indexed="81"/>
            <rFont val="Tahoma"/>
            <family val="2"/>
          </rPr>
          <t xml:space="preserve">
- corresond à la tangente de l'angle (Alpha) que fait la droite avec l'horizontale
- l'utilisation de la barre de défilement permet de faire tourner la droite autour d'un point de référence
- </t>
        </r>
        <r>
          <rPr>
            <u/>
            <sz val="7"/>
            <color indexed="81"/>
            <rFont val="Tahoma"/>
            <family val="2"/>
          </rPr>
          <t>pente = 0</t>
        </r>
        <r>
          <rPr>
            <sz val="7"/>
            <color indexed="81"/>
            <rFont val="Tahoma"/>
            <family val="2"/>
          </rPr>
          <t xml:space="preserve"> : droite horizontale
- </t>
        </r>
        <r>
          <rPr>
            <u/>
            <sz val="7"/>
            <color indexed="81"/>
            <rFont val="Tahoma"/>
            <family val="2"/>
          </rPr>
          <t>pente &gt; 0</t>
        </r>
        <r>
          <rPr>
            <sz val="7"/>
            <color indexed="81"/>
            <rFont val="Tahoma"/>
            <family val="2"/>
          </rPr>
          <t xml:space="preserve"> : droite croissante
       (pente 1 : angle de 45°)
- </t>
        </r>
        <r>
          <rPr>
            <u/>
            <sz val="7"/>
            <color indexed="81"/>
            <rFont val="Tahoma"/>
            <family val="2"/>
          </rPr>
          <t>pente &lt; 0</t>
        </r>
        <r>
          <rPr>
            <sz val="7"/>
            <color indexed="81"/>
            <rFont val="Tahoma"/>
            <family val="2"/>
          </rPr>
          <t xml:space="preserve"> : droite décroissante</t>
        </r>
      </text>
    </comment>
    <comment ref="I3" authorId="0" shapeId="0">
      <text>
        <r>
          <rPr>
            <b/>
            <sz val="7"/>
            <color indexed="81"/>
            <rFont val="Tahoma"/>
            <family val="2"/>
          </rPr>
          <t>Ordonnée à l'origine</t>
        </r>
        <r>
          <rPr>
            <sz val="7"/>
            <color indexed="81"/>
            <rFont val="Tahoma"/>
            <family val="2"/>
          </rPr>
          <t xml:space="preserve">
- correspond à la valeur de l'ordonnée y lorsque l'abscisse x est nulle (intersection de la droite avec l'axe vertical du repère)
- la barre de défilement permet de translater la droite vers le haut ou vers le bas</t>
        </r>
      </text>
    </comment>
    <comment ref="I5" authorId="0" shapeId="0">
      <text>
        <r>
          <rPr>
            <b/>
            <sz val="7"/>
            <color indexed="81"/>
            <rFont val="Tahoma"/>
            <family val="2"/>
          </rPr>
          <t>abscisse du point C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7"/>
            <color indexed="81"/>
            <rFont val="Tahoma"/>
            <family val="2"/>
          </rPr>
          <t>ordonnée du point C</t>
        </r>
      </text>
    </comment>
    <comment ref="I7" authorId="0" shapeId="0">
      <text>
        <r>
          <rPr>
            <b/>
            <sz val="7"/>
            <color indexed="81"/>
            <rFont val="Tahoma"/>
            <family val="2"/>
          </rPr>
          <t>abscisse du point 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L7" authorId="0" shapeId="0">
      <text>
        <r>
          <rPr>
            <b/>
            <sz val="7"/>
            <color indexed="81"/>
            <rFont val="Tahoma"/>
            <family val="2"/>
          </rPr>
          <t>ordonnée du point D</t>
        </r>
      </text>
    </comment>
    <comment ref="J16" authorId="0" shapeId="0">
      <text>
        <r>
          <rPr>
            <b/>
            <sz val="7"/>
            <color indexed="81"/>
            <rFont val="Tahoma"/>
            <family val="2"/>
          </rPr>
          <t xml:space="preserve">Moyenne des Carrés des Ecarts </t>
        </r>
        <r>
          <rPr>
            <sz val="7"/>
            <color indexed="81"/>
            <rFont val="Tahoma"/>
            <family val="2"/>
          </rPr>
          <t xml:space="preserve">(ou </t>
        </r>
        <r>
          <rPr>
            <i/>
            <sz val="7"/>
            <color indexed="81"/>
            <rFont val="Tahoma"/>
            <family val="2"/>
          </rPr>
          <t>écart quadratique moyen</t>
        </r>
        <r>
          <rPr>
            <sz val="7"/>
            <color indexed="81"/>
            <rFont val="Tahoma"/>
            <family val="2"/>
          </rPr>
          <t>) entre ordonnées estimées et ordonnées mesurées</t>
        </r>
      </text>
    </comment>
    <comment ref="J17" authorId="0" shapeId="0">
      <text>
        <r>
          <rPr>
            <b/>
            <sz val="7"/>
            <color indexed="81"/>
            <rFont val="Tahoma"/>
            <family val="2"/>
          </rPr>
          <t>Root Mean Square</t>
        </r>
        <r>
          <rPr>
            <sz val="7"/>
            <color indexed="81"/>
            <rFont val="Tahoma"/>
            <family val="2"/>
          </rPr>
          <t xml:space="preserve">
Racine de la moyenne des carrés des écarts entre ordonnées estimées et mesurées</t>
        </r>
      </text>
    </comment>
    <comment ref="G30" authorId="0" shapeId="0">
      <text>
        <r>
          <rPr>
            <b/>
            <sz val="7"/>
            <color indexed="81"/>
            <rFont val="Tahoma"/>
            <family val="2"/>
          </rPr>
          <t>MCE = Moyenne des Carrés des Ecarts</t>
        </r>
      </text>
    </comment>
    <comment ref="I30" authorId="0" shapeId="0">
      <text>
        <r>
          <rPr>
            <b/>
            <sz val="7"/>
            <color indexed="81"/>
            <rFont val="Tahoma"/>
            <family val="2"/>
          </rPr>
          <t>RMS = Root Mean Square = racine de la moyenne des carrés des écarts (MCE)</t>
        </r>
      </text>
    </comment>
  </commentList>
</comments>
</file>

<file path=xl/sharedStrings.xml><?xml version="1.0" encoding="utf-8"?>
<sst xmlns="http://schemas.openxmlformats.org/spreadsheetml/2006/main" count="131" uniqueCount="129">
  <si>
    <t>Proportionnalité entre 2 grandeurs : droite y = a.x</t>
  </si>
  <si>
    <t>a</t>
  </si>
  <si>
    <t>b</t>
  </si>
  <si>
    <t>Relation linéaire entre 2 grandeurs : droite y = a.x + b</t>
  </si>
  <si>
    <t>AJUSTEMENT LINEAIRE</t>
  </si>
  <si>
    <r>
      <t>x</t>
    </r>
    <r>
      <rPr>
        <vertAlign val="subscript"/>
        <sz val="10"/>
        <rFont val="Arial"/>
        <family val="2"/>
      </rPr>
      <t>min</t>
    </r>
  </si>
  <si>
    <r>
      <t>x</t>
    </r>
    <r>
      <rPr>
        <vertAlign val="subscript"/>
        <sz val="10"/>
        <rFont val="Arial"/>
        <family val="2"/>
      </rPr>
      <t>max</t>
    </r>
  </si>
  <si>
    <r>
      <t>y(x</t>
    </r>
    <r>
      <rPr>
        <vertAlign val="subscript"/>
        <sz val="10"/>
        <rFont val="Arial"/>
        <family val="2"/>
      </rPr>
      <t>min</t>
    </r>
    <r>
      <rPr>
        <sz val="10"/>
        <rFont val="Arial"/>
      </rPr>
      <t>)</t>
    </r>
  </si>
  <si>
    <r>
      <t>y(x</t>
    </r>
    <r>
      <rPr>
        <vertAlign val="subscript"/>
        <sz val="10"/>
        <rFont val="Arial"/>
        <family val="2"/>
      </rPr>
      <t>max</t>
    </r>
    <r>
      <rPr>
        <sz val="10"/>
        <rFont val="Arial"/>
      </rPr>
      <t>)</t>
    </r>
  </si>
  <si>
    <t>x</t>
  </si>
  <si>
    <t>y</t>
  </si>
  <si>
    <r>
      <t>y</t>
    </r>
    <r>
      <rPr>
        <vertAlign val="subscript"/>
        <sz val="10"/>
        <rFont val="Arial"/>
        <family val="2"/>
      </rPr>
      <t>estimé</t>
    </r>
  </si>
  <si>
    <t>moyenne</t>
  </si>
  <si>
    <t>RMS</t>
  </si>
  <si>
    <t>écart</t>
  </si>
  <si>
    <t>carré</t>
  </si>
  <si>
    <t>Visu RMS</t>
  </si>
  <si>
    <t>Visu moyennes</t>
  </si>
  <si>
    <r>
      <t>x</t>
    </r>
    <r>
      <rPr>
        <vertAlign val="subscript"/>
        <sz val="10"/>
        <rFont val="Arial"/>
        <family val="2"/>
      </rPr>
      <t>moyen</t>
    </r>
  </si>
  <si>
    <r>
      <t>y</t>
    </r>
    <r>
      <rPr>
        <vertAlign val="subscript"/>
        <sz val="10"/>
        <rFont val="Arial"/>
        <family val="2"/>
      </rPr>
      <t>moyen</t>
    </r>
  </si>
  <si>
    <t>Visu écarts</t>
  </si>
  <si>
    <t>écart 1</t>
  </si>
  <si>
    <t>écart 2</t>
  </si>
  <si>
    <t>écart 3</t>
  </si>
  <si>
    <t>écart 4</t>
  </si>
  <si>
    <t>Calcul de la RMS (Root Mean Square = racine de la moyenne des carrés des écarts)</t>
  </si>
  <si>
    <t>Calcul des coefficients a et b de la droite d'ajustement</t>
  </si>
  <si>
    <t>soit mathématiquement</t>
  </si>
  <si>
    <t>soit par la fonction matricielle DROITEREG d'Excel</t>
  </si>
  <si>
    <t>soit sur le graphique</t>
  </si>
  <si>
    <t>Qualité de l'ajustement</t>
  </si>
  <si>
    <t>(interprété comme la proportion de la variance de y imputable à la variance de x)</t>
  </si>
  <si>
    <t>mathématiquement</t>
  </si>
  <si>
    <t>fonction COEFFICIENT.DETERMINATION d'Excel</t>
  </si>
  <si>
    <r>
      <t xml:space="preserve"> b = y</t>
    </r>
    <r>
      <rPr>
        <vertAlign val="subscript"/>
        <sz val="8"/>
        <rFont val="Arial"/>
        <family val="2"/>
      </rPr>
      <t>moyen</t>
    </r>
    <r>
      <rPr>
        <sz val="8"/>
        <rFont val="Arial"/>
        <family val="2"/>
      </rPr>
      <t xml:space="preserve"> - a.x</t>
    </r>
    <r>
      <rPr>
        <vertAlign val="subscript"/>
        <sz val="8"/>
        <rFont val="Arial"/>
        <family val="2"/>
      </rPr>
      <t>moyen</t>
    </r>
  </si>
  <si>
    <t>onglet Options : afficher l'équation, afficher le coefficient de détermination r2</t>
  </si>
  <si>
    <r>
      <t>traduite par la valeur du coefficient de détermination r</t>
    </r>
    <r>
      <rPr>
        <vertAlign val="superscript"/>
        <sz val="8"/>
        <rFont val="Arial"/>
        <family val="2"/>
      </rPr>
      <t>2</t>
    </r>
  </si>
  <si>
    <r>
      <t xml:space="preserve"> 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= (moyenne(x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.y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) - x</t>
    </r>
    <r>
      <rPr>
        <vertAlign val="subscript"/>
        <sz val="8"/>
        <rFont val="Arial"/>
        <family val="2"/>
      </rPr>
      <t>moyen</t>
    </r>
    <r>
      <rPr>
        <sz val="8"/>
        <rFont val="Arial"/>
        <family val="2"/>
      </rPr>
      <t>.y</t>
    </r>
    <r>
      <rPr>
        <vertAlign val="subscript"/>
        <sz val="8"/>
        <rFont val="Arial"/>
        <family val="2"/>
      </rPr>
      <t>moyen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(moyenne(x</t>
    </r>
    <r>
      <rPr>
        <vertAlign val="subscript"/>
        <sz val="8"/>
        <rFont val="Arial"/>
        <family val="2"/>
      </rPr>
      <t>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- x</t>
    </r>
    <r>
      <rPr>
        <vertAlign val="subscript"/>
        <sz val="8"/>
        <rFont val="Arial"/>
        <family val="2"/>
      </rPr>
      <t>moyen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/ (moyenne(y</t>
    </r>
    <r>
      <rPr>
        <vertAlign val="subscript"/>
        <sz val="8"/>
        <rFont val="Arial"/>
        <family val="2"/>
      </rPr>
      <t>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- y</t>
    </r>
    <r>
      <rPr>
        <vertAlign val="subscript"/>
        <sz val="8"/>
        <rFont val="Arial"/>
        <family val="2"/>
      </rPr>
      <t>moyen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</si>
  <si>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 xml:space="preserve"> a = (moyenne(x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.y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) - x</t>
    </r>
    <r>
      <rPr>
        <vertAlign val="subscript"/>
        <sz val="8"/>
        <rFont val="Arial"/>
        <family val="2"/>
      </rPr>
      <t>moyen</t>
    </r>
    <r>
      <rPr>
        <sz val="8"/>
        <rFont val="Arial"/>
        <family val="2"/>
      </rPr>
      <t>.y</t>
    </r>
    <r>
      <rPr>
        <vertAlign val="subscript"/>
        <sz val="8"/>
        <rFont val="Arial"/>
        <family val="2"/>
      </rPr>
      <t>moyen</t>
    </r>
    <r>
      <rPr>
        <sz val="8"/>
        <rFont val="Arial"/>
        <family val="2"/>
      </rPr>
      <t>) / (moyenne(x</t>
    </r>
    <r>
      <rPr>
        <vertAlign val="subscript"/>
        <sz val="8"/>
        <rFont val="Arial"/>
        <family val="2"/>
      </rPr>
      <t>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 - x</t>
    </r>
    <r>
      <rPr>
        <vertAlign val="subscript"/>
        <sz val="8"/>
        <rFont val="Arial"/>
        <family val="2"/>
      </rPr>
      <t>moyen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</si>
  <si>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Pmin</t>
  </si>
  <si>
    <t>Pmax</t>
  </si>
  <si>
    <t>© 2002 Monteil</t>
  </si>
  <si>
    <t>Visualisations graphiques conditionnelles</t>
  </si>
  <si>
    <t>Visu droite ajustée</t>
  </si>
  <si>
    <t xml:space="preserve"> RMS correspondant à ces valeurs</t>
  </si>
  <si>
    <r>
      <t>x</t>
    </r>
    <r>
      <rPr>
        <vertAlign val="subscript"/>
        <sz val="10"/>
        <rFont val="Arial"/>
        <family val="2"/>
      </rPr>
      <t>C</t>
    </r>
  </si>
  <si>
    <r>
      <t>y</t>
    </r>
    <r>
      <rPr>
        <vertAlign val="subscript"/>
        <sz val="10"/>
        <rFont val="Arial"/>
        <family val="2"/>
      </rPr>
      <t>C</t>
    </r>
  </si>
  <si>
    <r>
      <t>y</t>
    </r>
    <r>
      <rPr>
        <vertAlign val="subscript"/>
        <sz val="10"/>
        <rFont val="Arial"/>
        <family val="2"/>
      </rPr>
      <t>D</t>
    </r>
  </si>
  <si>
    <r>
      <t>x</t>
    </r>
    <r>
      <rPr>
        <vertAlign val="subscript"/>
        <sz val="10"/>
        <rFont val="Arial"/>
        <family val="2"/>
      </rPr>
      <t>D</t>
    </r>
  </si>
  <si>
    <t>Ajustement à des données expérimentales</t>
  </si>
  <si>
    <t>a = pente de la droite (tangente de son angle avec l'horizontale)</t>
  </si>
  <si>
    <t>b = ordonnée à l'origine (valeur de y quand x vaut 0)</t>
  </si>
  <si>
    <r>
      <t>y</t>
    </r>
    <r>
      <rPr>
        <b/>
        <vertAlign val="subscript"/>
        <sz val="8"/>
        <rFont val="Arial"/>
        <family val="2"/>
      </rPr>
      <t>estimé</t>
    </r>
    <r>
      <rPr>
        <b/>
        <sz val="8"/>
        <rFont val="Arial"/>
        <family val="2"/>
      </rPr>
      <t xml:space="preserve"> = a.x + b</t>
    </r>
  </si>
  <si>
    <r>
      <t>écart = y</t>
    </r>
    <r>
      <rPr>
        <b/>
        <vertAlign val="subscript"/>
        <sz val="8"/>
        <rFont val="Arial"/>
        <family val="2"/>
      </rPr>
      <t>estimé</t>
    </r>
    <r>
      <rPr>
        <b/>
        <sz val="8"/>
        <rFont val="Arial"/>
        <family val="2"/>
      </rPr>
      <t xml:space="preserve"> - y</t>
    </r>
  </si>
  <si>
    <t>Fonctionnalités d'Excel plus particulièrement utilisées</t>
  </si>
  <si>
    <t>Visualisation graphique</t>
  </si>
  <si>
    <t>Fonctions particulières</t>
  </si>
  <si>
    <t>Contrôles interactifs</t>
  </si>
  <si>
    <t xml:space="preserve">défilements : </t>
  </si>
  <si>
    <t>NOTAS</t>
  </si>
  <si>
    <t>La mise à jour du graphique lors du déplacement du curseur d'un défilement</t>
  </si>
  <si>
    <t>nécessite de placer sous le graphique (sur toute une ligne et toute une colonne)</t>
  </si>
  <si>
    <t>Mises en forme conditionnelles</t>
  </si>
  <si>
    <t>Liens hypertextes</t>
  </si>
  <si>
    <t>associés à des cellules : cf. les titres de la présente feuille</t>
  </si>
  <si>
    <t>Commentaires</t>
  </si>
  <si>
    <t>Ajustement d'une droite à des données expérimentales</t>
  </si>
  <si>
    <t>Retour au graphique</t>
  </si>
  <si>
    <t>une droite est définie par une fonction de la forme y(x) = a.x + b</t>
  </si>
  <si>
    <t>les premières manipulations visent à faire sentir la signification géométrique de a et de b</t>
  </si>
  <si>
    <t>- les variations de a font tourner la droite (a = pente = tangente de l'angle de la droite avec l'horizontale)</t>
  </si>
  <si>
    <t>- les variations de b font monter ou descendre la droite (b = ordonnée à l'origine)</t>
  </si>
  <si>
    <t>on peut aussi faire tourner la droite autour d'un point quelconque C</t>
  </si>
  <si>
    <t>on peut enfin la définir par 2 points C et D</t>
  </si>
  <si>
    <t>Etape 1 : manipulation d'une droite</t>
  </si>
  <si>
    <t>Etape 2 : définition du problème d'ajustement</t>
  </si>
  <si>
    <t>on part d'un ensemble de points : couples (x,y) de relevés expérimentaux</t>
  </si>
  <si>
    <t>on définit le critère de "meilleure droite", et on l'applique à la droite précédente :</t>
  </si>
  <si>
    <t>calcul de la moyenne des carrés des écarts</t>
  </si>
  <si>
    <t>calcul de la racine de cette moyenne (RMS), qui est donc homogène aux unités de la variable y</t>
  </si>
  <si>
    <t>la meilleure droite (coefficients a et b à trouver) est celle qui minimise la RMS :</t>
  </si>
  <si>
    <t>on visualise les écarts</t>
  </si>
  <si>
    <t>on visualise la RMS sous la forme d'un carré dont la RMS est le côté</t>
  </si>
  <si>
    <t xml:space="preserve"> (la surface de ce carré représente l'écart quadratique moyen)</t>
  </si>
  <si>
    <t>il s'agit donc de faire bouger a et b (via les barres de défilement) pour trouver la plus petite RMS</t>
  </si>
  <si>
    <t>Etape 3 : résolution du problème d'ajustement</t>
  </si>
  <si>
    <t>la formule mathématique du résultat est donnée (sans démonstration ici : fait appel à la notion de dérivée)</t>
  </si>
  <si>
    <t>cette formule est utilisée dans Excel sous forme de formule matricielle</t>
  </si>
  <si>
    <t>on donne également les fonctions d'Excel permettant d'obtenir directement le résultat sans intermédiaires</t>
  </si>
  <si>
    <t>affichage de la droite et modification de sa position par diverses méthodes à l'aide de barres de défilement</t>
  </si>
  <si>
    <t>et d'un ensemble de boutons-radio permettant de choisir la méthode :</t>
  </si>
  <si>
    <t>Droite passant par l'origine : rotation autour de l'origine</t>
  </si>
  <si>
    <t>Droite quelconque: rotation autour du point d'intersection avec l'axe vertical et translation verticale</t>
  </si>
  <si>
    <t>Droite passant par 2 points C et D : déplacements (vertical et horizontal) du point C et du point D</t>
  </si>
  <si>
    <t>des cellules calculées, liées aux coefficients a et b (cf cellule A2)</t>
  </si>
  <si>
    <t>boutons-radio : choix de la méthode de déplacement</t>
  </si>
  <si>
    <t>cases à cocher : contrôlent l'affichage de plusieurs paramètres liés à l'ajustement aux données</t>
  </si>
  <si>
    <t>déplacements de la droite par rotation et/ou translation de points d'ancrage</t>
  </si>
  <si>
    <t>pseudo-masquage (en grisé) des défilements non effectifs selon la méthode choisie</t>
  </si>
  <si>
    <t>fonction CHOISIR :utilisée pour le calcul de b en fonction des diverses valeurs de la cellule liée clTypeB</t>
  </si>
  <si>
    <t>fonction INDEX : accès à la i-ème mesure du tableau des données</t>
  </si>
  <si>
    <t>affichage conditionnel de divers paramètres utiles pour l'ajustement :</t>
  </si>
  <si>
    <t>les barres d'écarts entre valeurs estimées et observées en chaque abscisse</t>
  </si>
  <si>
    <t>le carré dont le côté représente la RMS</t>
  </si>
  <si>
    <t>la position de la moyenne des abscisse (trait vertical) et de la moyenne des ordonnées (trait horizontal)</t>
  </si>
  <si>
    <t>la droite d'ajustement, solution du problème</t>
  </si>
  <si>
    <t>associés à des dessins : cf. le bandeau Notes dans la feuille Lineaire</t>
  </si>
  <si>
    <t>rajoutés dans les cellules contenant les noms des paramètres de déplacement de la droite</t>
  </si>
  <si>
    <r>
      <t>calcul en chaque abscisse 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de l'écart entre ordonnée estimée (y</t>
    </r>
    <r>
      <rPr>
        <vertAlign val="subscript"/>
        <sz val="10"/>
        <rFont val="Arial"/>
        <family val="2"/>
      </rPr>
      <t>estimé</t>
    </r>
    <r>
      <rPr>
        <sz val="10"/>
        <rFont val="Arial"/>
      </rPr>
      <t xml:space="preserve"> = a.x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+b) et ordonnée y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mesurée</t>
    </r>
  </si>
  <si>
    <t>fonction NA : permet de rendre indisponibles (Not Available) des données pour éviter leur affichage graphique</t>
  </si>
  <si>
    <t>Droite passant par un point C : rotation autour de C et déplacements (vertical et horizontal) du point C</t>
  </si>
  <si>
    <t>Graphique / Ajouter une courbe de tendance : Type=linéaire, Série de base=Mesures</t>
  </si>
  <si>
    <t>Point B</t>
  </si>
  <si>
    <t>étiquetage des points remarquables du graphique (points B, C et D) :</t>
  </si>
  <si>
    <t>sélectionner le point, puis clic-droit / Format de la série de données</t>
  </si>
  <si>
    <t>onglet "Etiquette de données" : cocher "Afficher l'étiquette"</t>
  </si>
  <si>
    <t>cliquer sur l'étiquette rajoutée dans le graphique à côté du point (sélectionne toutes les étiquettes)</t>
  </si>
  <si>
    <t>puis recliquer dessus : sélectionne l'étiquette du point</t>
  </si>
  <si>
    <t>dans la zone de saisie des formules, taper le nom du point</t>
  </si>
  <si>
    <t>on peut aussi déplacer l'étiquette d'un côté ou de l'autre du point</t>
  </si>
  <si>
    <t>Mode Plan</t>
  </si>
  <si>
    <t>utilisé pour développer des lignes dans les diverses feuilles</t>
  </si>
  <si>
    <t>Alpha</t>
  </si>
  <si>
    <r>
      <t>droite fixée par un point (x</t>
    </r>
    <r>
      <rPr>
        <vertAlign val="subscript"/>
        <sz val="10"/>
        <rFont val="Arial"/>
        <family val="2"/>
      </rPr>
      <t>c</t>
    </r>
    <r>
      <rPr>
        <sz val="10"/>
        <rFont val="Arial"/>
      </rPr>
      <t>,y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) et la pente : </t>
    </r>
    <r>
      <rPr>
        <b/>
        <sz val="10"/>
        <rFont val="Arial"/>
        <family val="2"/>
      </rPr>
      <t>y-y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a.(x-x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>)</t>
    </r>
    <r>
      <rPr>
        <sz val="10"/>
        <rFont val="Arial"/>
      </rPr>
      <t xml:space="preserve"> =&gt; b = y</t>
    </r>
    <r>
      <rPr>
        <vertAlign val="subscript"/>
        <sz val="10"/>
        <rFont val="Arial"/>
        <family val="2"/>
      </rPr>
      <t>c</t>
    </r>
    <r>
      <rPr>
        <sz val="10"/>
        <rFont val="Arial"/>
      </rPr>
      <t>-a.x</t>
    </r>
    <r>
      <rPr>
        <vertAlign val="subscript"/>
        <sz val="10"/>
        <rFont val="Arial"/>
        <family val="2"/>
      </rPr>
      <t>c</t>
    </r>
  </si>
  <si>
    <r>
      <t>droite fixée par 2 points C et D : a = (y</t>
    </r>
    <r>
      <rPr>
        <vertAlign val="subscript"/>
        <sz val="10"/>
        <rFont val="Arial"/>
        <family val="2"/>
      </rPr>
      <t>d</t>
    </r>
    <r>
      <rPr>
        <sz val="10"/>
        <rFont val="Arial"/>
      </rPr>
      <t>-y</t>
    </r>
    <r>
      <rPr>
        <vertAlign val="subscript"/>
        <sz val="10"/>
        <rFont val="Arial"/>
        <family val="2"/>
      </rPr>
      <t>c</t>
    </r>
    <r>
      <rPr>
        <sz val="10"/>
        <rFont val="Arial"/>
      </rPr>
      <t>) / (x</t>
    </r>
    <r>
      <rPr>
        <vertAlign val="subscript"/>
        <sz val="10"/>
        <rFont val="Arial"/>
        <family val="2"/>
      </rPr>
      <t>d</t>
    </r>
    <r>
      <rPr>
        <sz val="10"/>
        <rFont val="Arial"/>
      </rPr>
      <t>-x</t>
    </r>
    <r>
      <rPr>
        <vertAlign val="subscript"/>
        <sz val="10"/>
        <rFont val="Arial"/>
        <family val="2"/>
      </rPr>
      <t>c</t>
    </r>
    <r>
      <rPr>
        <sz val="10"/>
        <rFont val="Arial"/>
      </rPr>
      <t>) = taux d'accroissement</t>
    </r>
  </si>
  <si>
    <r>
      <t>Points de mesure : ensemble de couples (x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,y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), i = 1...n</t>
    </r>
  </si>
  <si>
    <t>MCE</t>
  </si>
  <si>
    <t>fonction SI : utilisée en de nombreux endroits pour calculer de manières différentes des paramètres</t>
  </si>
  <si>
    <t>affichage conditionnel de la MCE et de la RMS lors de l'affichage de la droite d'ajustement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</si>
</sst>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3" formatCode="0.000"/>
    <numFmt numFmtId="175" formatCode="0.0%"/>
    <numFmt numFmtId="183" formatCode="0&quot;°&quot;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8"/>
      <name val="Tahoma"/>
      <family val="2"/>
    </font>
    <font>
      <b/>
      <u/>
      <sz val="12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vertAlign val="subscript"/>
      <sz val="8"/>
      <name val="Arial"/>
      <family val="2"/>
    </font>
    <font>
      <b/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u/>
      <sz val="7"/>
      <color indexed="81"/>
      <name val="Tahoma"/>
      <family val="2"/>
    </font>
    <font>
      <b/>
      <sz val="12"/>
      <color indexed="60"/>
      <name val="Arial"/>
      <family val="2"/>
    </font>
    <font>
      <i/>
      <sz val="7"/>
      <color indexed="81"/>
      <name val="Tahoma"/>
      <family val="2"/>
    </font>
    <font>
      <sz val="10"/>
      <color indexed="51"/>
      <name val="Arial"/>
      <family val="2"/>
    </font>
    <font>
      <sz val="10"/>
      <color indexed="47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18" fillId="0" borderId="0" xfId="1" applyFont="1" applyAlignment="1" applyProtection="1"/>
    <xf numFmtId="0" fontId="2" fillId="0" borderId="0" xfId="0" applyFont="1"/>
    <xf numFmtId="0" fontId="0" fillId="0" borderId="0" xfId="0" quotePrefix="1"/>
    <xf numFmtId="173" fontId="16" fillId="2" borderId="0" xfId="0" applyNumberFormat="1" applyFont="1" applyFill="1" applyAlignment="1" applyProtection="1">
      <alignment horizontal="right" vertical="top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173" fontId="7" fillId="4" borderId="2" xfId="0" applyNumberFormat="1" applyFont="1" applyFill="1" applyBorder="1" applyAlignment="1" applyProtection="1">
      <alignment horizontal="center" vertical="center"/>
      <protection hidden="1"/>
    </xf>
    <xf numFmtId="173" fontId="16" fillId="5" borderId="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183" fontId="9" fillId="5" borderId="5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2" fontId="0" fillId="4" borderId="0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2" fontId="0" fillId="5" borderId="6" xfId="0" applyNumberFormat="1" applyFill="1" applyBorder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locked="0" hidden="1"/>
    </xf>
    <xf numFmtId="0" fontId="0" fillId="5" borderId="8" xfId="0" applyFill="1" applyBorder="1" applyAlignment="1" applyProtection="1">
      <alignment vertical="center"/>
      <protection hidden="1"/>
    </xf>
    <xf numFmtId="2" fontId="0" fillId="4" borderId="6" xfId="0" applyNumberFormat="1" applyFill="1" applyBorder="1" applyAlignment="1" applyProtection="1">
      <alignment horizontal="center" vertical="center"/>
      <protection hidden="1"/>
    </xf>
    <xf numFmtId="0" fontId="27" fillId="4" borderId="9" xfId="0" applyFont="1" applyFill="1" applyBorder="1" applyAlignment="1" applyProtection="1">
      <alignment horizontal="center" vertical="center"/>
      <protection locked="0" hidden="1"/>
    </xf>
    <xf numFmtId="0" fontId="0" fillId="4" borderId="10" xfId="0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7" borderId="11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28" fillId="7" borderId="13" xfId="0" applyFont="1" applyFill="1" applyBorder="1" applyAlignment="1" applyProtection="1">
      <alignment horizontal="center" vertical="center"/>
      <protection locked="0"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27" fillId="4" borderId="13" xfId="0" applyFont="1" applyFill="1" applyBorder="1" applyAlignment="1" applyProtection="1">
      <alignment horizontal="center" vertical="center"/>
      <protection locked="0" hidden="1"/>
    </xf>
    <xf numFmtId="0" fontId="0" fillId="4" borderId="14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9" fillId="2" borderId="0" xfId="1" applyFont="1" applyFill="1" applyAlignment="1" applyProtection="1">
      <alignment vertical="center"/>
      <protection hidden="1"/>
    </xf>
    <xf numFmtId="0" fontId="14" fillId="2" borderId="0" xfId="1" applyFill="1" applyAlignment="1" applyProtection="1">
      <alignment vertical="center"/>
      <protection hidden="1"/>
    </xf>
    <xf numFmtId="0" fontId="0" fillId="7" borderId="15" xfId="0" applyFill="1" applyBorder="1" applyAlignment="1" applyProtection="1">
      <alignment horizontal="center" vertical="center"/>
      <protection hidden="1"/>
    </xf>
    <xf numFmtId="0" fontId="0" fillId="7" borderId="5" xfId="0" applyFill="1" applyBorder="1" applyAlignment="1" applyProtection="1">
      <alignment horizontal="center" vertical="center"/>
      <protection hidden="1"/>
    </xf>
    <xf numFmtId="2" fontId="0" fillId="7" borderId="5" xfId="0" applyNumberFormat="1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2" fontId="0" fillId="4" borderId="18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7" fillId="8" borderId="19" xfId="0" applyFont="1" applyFill="1" applyBorder="1" applyAlignment="1" applyProtection="1">
      <alignment horizontal="centerContinuous" vertical="center"/>
      <protection hidden="1"/>
    </xf>
    <xf numFmtId="0" fontId="2" fillId="8" borderId="10" xfId="0" applyFont="1" applyFill="1" applyBorder="1" applyAlignment="1" applyProtection="1">
      <alignment horizontal="centerContinuous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alignment horizontal="center" vertical="center"/>
      <protection hidden="1"/>
    </xf>
    <xf numFmtId="173" fontId="0" fillId="5" borderId="2" xfId="0" applyNumberFormat="1" applyFill="1" applyBorder="1" applyAlignment="1" applyProtection="1">
      <alignment vertical="center"/>
      <protection hidden="1"/>
    </xf>
    <xf numFmtId="173" fontId="0" fillId="5" borderId="3" xfId="0" applyNumberFormat="1" applyFill="1" applyBorder="1" applyAlignment="1" applyProtection="1">
      <alignment vertical="center"/>
      <protection hidden="1"/>
    </xf>
    <xf numFmtId="0" fontId="7" fillId="3" borderId="23" xfId="0" applyFont="1" applyFill="1" applyBorder="1" applyAlignment="1" applyProtection="1">
      <alignment horizontal="center" vertical="center"/>
      <protection hidden="1"/>
    </xf>
    <xf numFmtId="173" fontId="0" fillId="5" borderId="3" xfId="0" applyNumberForma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9" borderId="24" xfId="0" applyFill="1" applyBorder="1" applyAlignment="1" applyProtection="1">
      <alignment horizontal="center" vertical="center"/>
      <protection hidden="1"/>
    </xf>
    <xf numFmtId="173" fontId="0" fillId="9" borderId="25" xfId="0" applyNumberFormat="1" applyFill="1" applyBorder="1" applyAlignment="1" applyProtection="1">
      <alignment horizontal="center" vertical="center"/>
      <protection hidden="1"/>
    </xf>
    <xf numFmtId="173" fontId="0" fillId="5" borderId="26" xfId="0" applyNumberForma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173" fontId="0" fillId="9" borderId="3" xfId="0" applyNumberForma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175" fontId="0" fillId="9" borderId="24" xfId="2" applyNumberFormat="1" applyFont="1" applyFill="1" applyBorder="1" applyAlignment="1" applyProtection="1">
      <alignment horizontal="center" vertical="center"/>
      <protection hidden="1"/>
    </xf>
    <xf numFmtId="175" fontId="0" fillId="9" borderId="26" xfId="2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locked="0" hidden="1"/>
    </xf>
    <xf numFmtId="0" fontId="0" fillId="3" borderId="20" xfId="0" applyFill="1" applyBorder="1" applyAlignment="1" applyProtection="1">
      <alignment horizontal="centerContinuous" vertical="center"/>
      <protection hidden="1"/>
    </xf>
    <xf numFmtId="0" fontId="0" fillId="7" borderId="15" xfId="0" applyFill="1" applyBorder="1" applyAlignment="1" applyProtection="1">
      <alignment vertical="center"/>
      <protection hidden="1"/>
    </xf>
    <xf numFmtId="0" fontId="0" fillId="7" borderId="27" xfId="0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3" borderId="28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29" xfId="0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0" fillId="7" borderId="30" xfId="0" applyFill="1" applyBorder="1" applyAlignment="1" applyProtection="1">
      <alignment vertical="center"/>
      <protection hidden="1"/>
    </xf>
    <xf numFmtId="0" fontId="0" fillId="7" borderId="31" xfId="0" applyFill="1" applyBorder="1" applyAlignment="1" applyProtection="1">
      <alignment vertical="center"/>
      <protection hidden="1"/>
    </xf>
    <xf numFmtId="0" fontId="0" fillId="7" borderId="32" xfId="0" applyFill="1" applyBorder="1" applyAlignment="1" applyProtection="1">
      <alignment vertical="center"/>
      <protection hidden="1"/>
    </xf>
    <xf numFmtId="0" fontId="0" fillId="7" borderId="4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0" fillId="7" borderId="33" xfId="0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top"/>
      <protection hidden="1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condense val="0"/>
        <extend val="0"/>
        <color indexed="41"/>
      </font>
      <fill>
        <patternFill>
          <bgColor indexed="41"/>
        </patternFill>
      </fill>
      <border>
        <left style="thin">
          <color indexed="64"/>
        </left>
        <right/>
        <top/>
        <bottom/>
      </border>
    </dxf>
    <dxf>
      <font>
        <condense val="0"/>
        <extend val="0"/>
        <color indexed="41"/>
      </font>
    </dxf>
    <dxf>
      <font>
        <condense val="0"/>
        <extend val="0"/>
        <color indexed="23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03684106828248E-2"/>
          <c:y val="7.8838334005312344E-2"/>
          <c:w val="0.90058736690014762"/>
          <c:h val="0.78008456805256432"/>
        </c:manualLayout>
      </c:layout>
      <c:scatterChart>
        <c:scatterStyle val="lineMarker"/>
        <c:varyColors val="0"/>
        <c:ser>
          <c:idx val="0"/>
          <c:order val="0"/>
          <c:tx>
            <c:v>Doite déplaçable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Lineaire!$C$2:$C$3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Lineaire!$D$2:$D$3</c:f>
              <c:numCache>
                <c:formatCode>0.00</c:formatCode>
                <c:ptCount val="2"/>
                <c:pt idx="0">
                  <c:v>0</c:v>
                </c:pt>
                <c:pt idx="1">
                  <c:v>7.3</c:v>
                </c:pt>
              </c:numCache>
            </c:numRef>
          </c:yVal>
          <c:smooth val="0"/>
        </c:ser>
        <c:ser>
          <c:idx val="1"/>
          <c:order val="1"/>
          <c:tx>
            <c:v>Point 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1.4619924787340059E-2"/>
                  <c:y val="2.0746930001397986E-2"/>
                </c:manualLayout>
              </c:layout>
              <c:tx>
                <c:rich>
                  <a:bodyPr/>
                  <a:lstStyle/>
                  <a:p>
                    <a:pPr algn="ctr" rtl="0"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Lineaire!$J$5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Lineaire!$K$5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v>Point D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1.4619924787340059E-2"/>
                  <c:y val="2.0746930001397986E-2"/>
                </c:manualLayout>
              </c:layout>
              <c:tx>
                <c:rich>
                  <a:bodyPr/>
                  <a:lstStyle/>
                  <a:p>
                    <a:pPr algn="ctr" rtl="0"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Lineaire!$J$7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Lineaire!$K$7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v>Mesures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Lineaire!$C$25:$F$25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</c:numCache>
            </c:numRef>
          </c:xVal>
          <c:yVal>
            <c:numRef>
              <c:f>Lineaire!$C$26:$F$26</c:f>
              <c:numCache>
                <c:formatCode>General</c:formatCode>
                <c:ptCount val="4"/>
                <c:pt idx="0">
                  <c:v>2.5</c:v>
                </c:pt>
                <c:pt idx="1">
                  <c:v>3.9</c:v>
                </c:pt>
                <c:pt idx="2">
                  <c:v>4.0999999999999996</c:v>
                </c:pt>
                <c:pt idx="3">
                  <c:v>5.5</c:v>
                </c:pt>
              </c:numCache>
            </c:numRef>
          </c:yVal>
          <c:smooth val="0"/>
        </c:ser>
        <c:ser>
          <c:idx val="5"/>
          <c:order val="4"/>
          <c:tx>
            <c:v>Moyenne des x mesurés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Lineaire!$D$58:$E$58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Lineaire!$D$59:$E$59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</c:ser>
        <c:ser>
          <c:idx val="6"/>
          <c:order val="5"/>
          <c:tx>
            <c:v>Moyenne des y mesurés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Lineaire!$F$58:$G$58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Lineaire!$F$59:$G$59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6"/>
          <c:tx>
            <c:v>Carré MCE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304916157752313E-3"/>
                  <c:y val="-5.7691023192672719E-2"/>
                </c:manualLayout>
              </c:layout>
              <c:tx>
                <c:strRef>
                  <c:f>[0]!MCE</c:f>
                  <c:strCache>
                    <c:ptCount val="1"/>
                    <c:pt idx="0">
                      <c:v>0.559</c:v>
                    </c:pt>
                  </c:strCache>
                </c:strRef>
              </c:tx>
              <c:numFmt formatCode="&quot;MCE=&quot;0.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0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{5B575224-49CE-4BC3-9490-E730CD04B85B}</c15:txfldGUID>
                      <c15:f>[0]!MCE</c15:f>
                      <c15:dlblFieldTableCache>
                        <c:ptCount val="1"/>
                        <c:pt idx="0">
                          <c:v>0.559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Lineaire!$D$56:$H$56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0.74766302570074972</c:v>
                </c:pt>
                <c:pt idx="3">
                  <c:v>0.74766302570074972</c:v>
                </c:pt>
                <c:pt idx="4">
                  <c:v>0</c:v>
                </c:pt>
              </c:numCache>
            </c:numRef>
          </c:xVal>
          <c:yVal>
            <c:numRef>
              <c:f>Lineaire!$D$57:$H$57</c:f>
              <c:numCache>
                <c:formatCode>General</c:formatCode>
                <c:ptCount val="5"/>
                <c:pt idx="0">
                  <c:v>0</c:v>
                </c:pt>
                <c:pt idx="1">
                  <c:v>0.74766302570074972</c:v>
                </c:pt>
                <c:pt idx="2">
                  <c:v>0.74766302570074972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v>Ecart 1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Lineaire!$D$48:$H$48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3.04</c:v>
                </c:pt>
                <c:pt idx="3">
                  <c:v>3.04</c:v>
                </c:pt>
                <c:pt idx="4">
                  <c:v>2</c:v>
                </c:pt>
              </c:numCache>
            </c:numRef>
          </c:xVal>
          <c:yVal>
            <c:numRef>
              <c:f>Lineaire!$D$49:$H$49</c:f>
              <c:numCache>
                <c:formatCode>General</c:formatCode>
                <c:ptCount val="5"/>
                <c:pt idx="0">
                  <c:v>2.5</c:v>
                </c:pt>
                <c:pt idx="1">
                  <c:v>1.46</c:v>
                </c:pt>
                <c:pt idx="2">
                  <c:v>1.46</c:v>
                </c:pt>
                <c:pt idx="3">
                  <c:v>2.5</c:v>
                </c:pt>
                <c:pt idx="4">
                  <c:v>2.5</c:v>
                </c:pt>
              </c:numCache>
            </c:numRef>
          </c:yVal>
          <c:smooth val="0"/>
        </c:ser>
        <c:ser>
          <c:idx val="8"/>
          <c:order val="8"/>
          <c:tx>
            <c:v>Ecart 2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Lineaire!$D$50:$H$50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4.9800000000000004</c:v>
                </c:pt>
                <c:pt idx="3">
                  <c:v>4.9800000000000004</c:v>
                </c:pt>
                <c:pt idx="4">
                  <c:v>4</c:v>
                </c:pt>
              </c:numCache>
            </c:numRef>
          </c:xVal>
          <c:yVal>
            <c:numRef>
              <c:f>Lineaire!$D$51:$H$51</c:f>
              <c:numCache>
                <c:formatCode>General</c:formatCode>
                <c:ptCount val="5"/>
                <c:pt idx="0">
                  <c:v>3.9</c:v>
                </c:pt>
                <c:pt idx="1">
                  <c:v>2.92</c:v>
                </c:pt>
                <c:pt idx="2">
                  <c:v>2.92</c:v>
                </c:pt>
                <c:pt idx="3">
                  <c:v>3.9</c:v>
                </c:pt>
                <c:pt idx="4">
                  <c:v>3.9</c:v>
                </c:pt>
              </c:numCache>
            </c:numRef>
          </c:yVal>
          <c:smooth val="0"/>
        </c:ser>
        <c:ser>
          <c:idx val="9"/>
          <c:order val="9"/>
          <c:tx>
            <c:v>Ecart 3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Lineaire!$D$52:$H$52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6.28</c:v>
                </c:pt>
                <c:pt idx="3">
                  <c:v>6.28</c:v>
                </c:pt>
                <c:pt idx="4">
                  <c:v>6</c:v>
                </c:pt>
              </c:numCache>
            </c:numRef>
          </c:xVal>
          <c:yVal>
            <c:numRef>
              <c:f>Lineaire!$D$53:$H$53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4.38</c:v>
                </c:pt>
                <c:pt idx="2">
                  <c:v>4.38</c:v>
                </c:pt>
                <c:pt idx="3">
                  <c:v>4.0999999999999996</c:v>
                </c:pt>
                <c:pt idx="4">
                  <c:v>4.0999999999999996</c:v>
                </c:pt>
              </c:numCache>
            </c:numRef>
          </c:yVal>
          <c:smooth val="0"/>
        </c:ser>
        <c:ser>
          <c:idx val="10"/>
          <c:order val="10"/>
          <c:tx>
            <c:v>Ecart 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Lineaire!$D$54:$H$54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8.34</c:v>
                </c:pt>
                <c:pt idx="3">
                  <c:v>8.34</c:v>
                </c:pt>
                <c:pt idx="4">
                  <c:v>8</c:v>
                </c:pt>
              </c:numCache>
            </c:numRef>
          </c:xVal>
          <c:yVal>
            <c:numRef>
              <c:f>Lineaire!$D$55:$H$55</c:f>
              <c:numCache>
                <c:formatCode>General</c:formatCode>
                <c:ptCount val="5"/>
                <c:pt idx="0">
                  <c:v>5.5</c:v>
                </c:pt>
                <c:pt idx="1">
                  <c:v>5.84</c:v>
                </c:pt>
                <c:pt idx="2">
                  <c:v>5.84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</c:ser>
        <c:ser>
          <c:idx val="11"/>
          <c:order val="11"/>
          <c:tx>
            <c:v>Droite ajustée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Lineaire!$E$61:$F$61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Lineaire!$E$62:$F$62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v>Point B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226431445647266E-2"/>
                  <c:y val="8.530157692413276E-3"/>
                </c:manualLayout>
              </c:layout>
              <c:tx>
                <c:rich>
                  <a:bodyPr/>
                  <a:lstStyle/>
                  <a:p>
                    <a:pPr algn="ctr" rtl="0"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Lineaire!$C$5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Lineaire!$D$5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33176"/>
        <c:axId val="482933568"/>
      </c:scatterChart>
      <c:valAx>
        <c:axId val="482933176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933568"/>
        <c:crosses val="autoZero"/>
        <c:crossBetween val="midCat"/>
      </c:valAx>
      <c:valAx>
        <c:axId val="48293356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933176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CC99" mc:Ignorable="a14" a14:legacySpreadsheetColorIndex="47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ctrlProps/ctrlProp1.xml><?xml version="1.0" encoding="utf-8"?>
<formControlPr xmlns="http://schemas.microsoft.com/office/spreadsheetml/2009/9/main" objectType="Scroll" dx="15" fmlaLink="clDefilementPente" horiz="1" max="400" page="10" val="273"/>
</file>

<file path=xl/ctrlProps/ctrlProp2.xml><?xml version="1.0" encoding="utf-8"?>
<formControlPr xmlns="http://schemas.microsoft.com/office/spreadsheetml/2009/9/main" objectType="Scroll" dx="15" fmlaLink="clDefilementOrdonneeOrig" horiz="1" max="600" page="10" val="200"/>
</file>

<file path=xl/ctrlProps/ctrlProp3.xml><?xml version="1.0" encoding="utf-8"?>
<formControlPr xmlns="http://schemas.microsoft.com/office/spreadsheetml/2009/9/main" objectType="Scroll" dx="15" fmlaLink="clDefilementXc" horiz="1" max="100" page="10" val="20"/>
</file>

<file path=xl/ctrlProps/ctrlProp4.xml><?xml version="1.0" encoding="utf-8"?>
<formControlPr xmlns="http://schemas.microsoft.com/office/spreadsheetml/2009/9/main" objectType="Scroll" dx="15" fmlaLink="clDefilementYc" horiz="1" max="60" page="10" val="20"/>
</file>

<file path=xl/ctrlProps/ctrlProp5.xml><?xml version="1.0" encoding="utf-8"?>
<formControlPr xmlns="http://schemas.microsoft.com/office/spreadsheetml/2009/9/main" objectType="Scroll" dx="15" fmlaLink="clDefilementXd" horiz="1" max="100" page="10" val="70"/>
</file>

<file path=xl/ctrlProps/ctrlProp6.xml><?xml version="1.0" encoding="utf-8"?>
<formControlPr xmlns="http://schemas.microsoft.com/office/spreadsheetml/2009/9/main" objectType="Scroll" dx="15" fmlaLink="clDefilementYd" horiz="1" max="60" page="10" val="50"/>
</file>

<file path=xl/ctrlProps/ctrlProp7.xml><?xml version="1.0" encoding="utf-8"?>
<formControlPr xmlns="http://schemas.microsoft.com/office/spreadsheetml/2009/9/main" objectType="Radio" checked="Checked" firstButton="1" fmlaLink="clTypeB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CheckBox" checked="Checked" fmlaLink="clCaseAvecRMS" lockText="1"/>
</file>

<file path=xl/ctrlProps/ctrlProp12.xml><?xml version="1.0" encoding="utf-8"?>
<formControlPr xmlns="http://schemas.microsoft.com/office/spreadsheetml/2009/9/main" objectType="CheckBox" fmlaLink="clCaseAvecMoyennes" lockText="1"/>
</file>

<file path=xl/ctrlProps/ctrlProp13.xml><?xml version="1.0" encoding="utf-8"?>
<formControlPr xmlns="http://schemas.microsoft.com/office/spreadsheetml/2009/9/main" objectType="CheckBox" checked="Checked" fmlaLink="clCaseAvecEcarts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fmlaLink="clCaseAvecAjustement" lockText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Notes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0</xdr:rowOff>
        </xdr:from>
        <xdr:to>
          <xdr:col>11</xdr:col>
          <xdr:colOff>485775</xdr:colOff>
          <xdr:row>1</xdr:row>
          <xdr:rowOff>152400</xdr:rowOff>
        </xdr:to>
        <xdr:sp macro="" textlink="">
          <xdr:nvSpPr>
            <xdr:cNvPr id="1025" name="DefilementPent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28575</xdr:colOff>
      <xdr:row>1</xdr:row>
      <xdr:rowOff>0</xdr:rowOff>
    </xdr:from>
    <xdr:to>
      <xdr:col>7</xdr:col>
      <xdr:colOff>381000</xdr:colOff>
      <xdr:row>14</xdr:row>
      <xdr:rowOff>171450</xdr:rowOff>
    </xdr:to>
    <xdr:graphicFrame macro="">
      <xdr:nvGraphicFramePr>
        <xdr:cNvPr id="102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</xdr:row>
          <xdr:rowOff>0</xdr:rowOff>
        </xdr:from>
        <xdr:to>
          <xdr:col>11</xdr:col>
          <xdr:colOff>485775</xdr:colOff>
          <xdr:row>2</xdr:row>
          <xdr:rowOff>152400</xdr:rowOff>
        </xdr:to>
        <xdr:sp macro="" textlink="">
          <xdr:nvSpPr>
            <xdr:cNvPr id="1027" name="DefilementOrdonneeOrig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19050</xdr:rowOff>
        </xdr:from>
        <xdr:to>
          <xdr:col>9</xdr:col>
          <xdr:colOff>457200</xdr:colOff>
          <xdr:row>5</xdr:row>
          <xdr:rowOff>152400</xdr:rowOff>
        </xdr:to>
        <xdr:sp macro="" textlink="">
          <xdr:nvSpPr>
            <xdr:cNvPr id="1030" name="DefilementXc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19050</xdr:rowOff>
        </xdr:from>
        <xdr:to>
          <xdr:col>11</xdr:col>
          <xdr:colOff>447675</xdr:colOff>
          <xdr:row>5</xdr:row>
          <xdr:rowOff>152400</xdr:rowOff>
        </xdr:to>
        <xdr:sp macro="" textlink="">
          <xdr:nvSpPr>
            <xdr:cNvPr id="1031" name="DefilementYc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19050</xdr:rowOff>
        </xdr:from>
        <xdr:to>
          <xdr:col>9</xdr:col>
          <xdr:colOff>457200</xdr:colOff>
          <xdr:row>7</xdr:row>
          <xdr:rowOff>152400</xdr:rowOff>
        </xdr:to>
        <xdr:sp macro="" textlink="">
          <xdr:nvSpPr>
            <xdr:cNvPr id="1032" name="DefilementXd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19050</xdr:rowOff>
        </xdr:from>
        <xdr:to>
          <xdr:col>11</xdr:col>
          <xdr:colOff>447675</xdr:colOff>
          <xdr:row>7</xdr:row>
          <xdr:rowOff>152400</xdr:rowOff>
        </xdr:to>
        <xdr:sp macro="" textlink="">
          <xdr:nvSpPr>
            <xdr:cNvPr id="1033" name="DefilementYc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85725</xdr:rowOff>
        </xdr:from>
        <xdr:to>
          <xdr:col>11</xdr:col>
          <xdr:colOff>228600</xdr:colOff>
          <xdr:row>9</xdr:row>
          <xdr:rowOff>133350</xdr:rowOff>
        </xdr:to>
        <xdr:sp macro="" textlink="">
          <xdr:nvSpPr>
            <xdr:cNvPr id="1034" name="OptionOrigine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Droite passant par l'origine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57150</xdr:rowOff>
        </xdr:from>
        <xdr:to>
          <xdr:col>11</xdr:col>
          <xdr:colOff>28575</xdr:colOff>
          <xdr:row>10</xdr:row>
          <xdr:rowOff>95250</xdr:rowOff>
        </xdr:to>
        <xdr:sp macro="" textlink="">
          <xdr:nvSpPr>
            <xdr:cNvPr id="1036" name="OptionQuelconque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Droite quelconque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38100</xdr:rowOff>
        </xdr:from>
        <xdr:to>
          <xdr:col>11</xdr:col>
          <xdr:colOff>419100</xdr:colOff>
          <xdr:row>11</xdr:row>
          <xdr:rowOff>85725</xdr:rowOff>
        </xdr:to>
        <xdr:sp macro="" textlink="">
          <xdr:nvSpPr>
            <xdr:cNvPr id="1037" name="Option1point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Droite passant par 1 point 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9525</xdr:rowOff>
        </xdr:from>
        <xdr:to>
          <xdr:col>11</xdr:col>
          <xdr:colOff>438150</xdr:colOff>
          <xdr:row>12</xdr:row>
          <xdr:rowOff>57150</xdr:rowOff>
        </xdr:to>
        <xdr:sp macro="" textlink="">
          <xdr:nvSpPr>
            <xdr:cNvPr id="1038" name="Option2points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Droite passant par 2 points C et 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13</xdr:row>
          <xdr:rowOff>0</xdr:rowOff>
        </xdr:from>
        <xdr:to>
          <xdr:col>10</xdr:col>
          <xdr:colOff>228600</xdr:colOff>
          <xdr:row>14</xdr:row>
          <xdr:rowOff>9525</xdr:rowOff>
        </xdr:to>
        <xdr:sp macro="" textlink="">
          <xdr:nvSpPr>
            <xdr:cNvPr id="1066" name="CaseAvecRMS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écart moyen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13</xdr:row>
          <xdr:rowOff>0</xdr:rowOff>
        </xdr:from>
        <xdr:to>
          <xdr:col>11</xdr:col>
          <xdr:colOff>466725</xdr:colOff>
          <xdr:row>14</xdr:row>
          <xdr:rowOff>9525</xdr:rowOff>
        </xdr:to>
        <xdr:sp macro="" textlink="">
          <xdr:nvSpPr>
            <xdr:cNvPr id="1067" name="CaseAvecMoyennes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x,y moyens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13</xdr:row>
          <xdr:rowOff>0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1069" name="CaseAvecEcarts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écarts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57150</xdr:rowOff>
        </xdr:from>
        <xdr:to>
          <xdr:col>11</xdr:col>
          <xdr:colOff>476250</xdr:colOff>
          <xdr:row>12</xdr:row>
          <xdr:rowOff>57150</xdr:rowOff>
        </xdr:to>
        <xdr:sp macro="" textlink="">
          <xdr:nvSpPr>
            <xdr:cNvPr id="1071" name="GroupeTypeDroite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Mode de détermination de la droite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13</xdr:row>
          <xdr:rowOff>171450</xdr:rowOff>
        </xdr:from>
        <xdr:to>
          <xdr:col>10</xdr:col>
          <xdr:colOff>238125</xdr:colOff>
          <xdr:row>14</xdr:row>
          <xdr:rowOff>180975</xdr:rowOff>
        </xdr:to>
        <xdr:sp macro="" textlink="">
          <xdr:nvSpPr>
            <xdr:cNvPr id="1072" name="CaseAvecAjustement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Droite d'ajustement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142875</xdr:rowOff>
        </xdr:from>
        <xdr:to>
          <xdr:col>11</xdr:col>
          <xdr:colOff>476250</xdr:colOff>
          <xdr:row>14</xdr:row>
          <xdr:rowOff>171450</xdr:rowOff>
        </xdr:to>
        <xdr:sp macro="" textlink="">
          <xdr:nvSpPr>
            <xdr:cNvPr id="1073" name="GroupeAjustement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Ajustement aux données 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28575</xdr:colOff>
      <xdr:row>0</xdr:row>
      <xdr:rowOff>9525</xdr:rowOff>
    </xdr:from>
    <xdr:to>
      <xdr:col>1</xdr:col>
      <xdr:colOff>381000</xdr:colOff>
      <xdr:row>1</xdr:row>
      <xdr:rowOff>57150</xdr:rowOff>
    </xdr:to>
    <xdr:sp macro="" textlink="">
      <xdr:nvSpPr>
        <xdr:cNvPr id="1076" name="AutoShape 5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575" y="9525"/>
          <a:ext cx="762000" cy="257175"/>
        </a:xfrm>
        <a:prstGeom prst="ribbon">
          <a:avLst>
            <a:gd name="adj1" fmla="val 25000"/>
            <a:gd name="adj2" fmla="val 56815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fr-FR" sz="1000" b="1" i="0" u="sng" strike="noStrike" baseline="0">
              <a:solidFill>
                <a:srgbClr val="0000FF"/>
              </a:solidFill>
              <a:latin typeface="Times New Roman"/>
              <a:cs typeface="Times New Roman"/>
            </a:rPr>
            <a:t>Notes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monteil@ensat.fr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monteil@ensat.fr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outlinePr summaryBelow="0"/>
    <pageSetUpPr fitToPage="1"/>
  </sheetPr>
  <dimension ref="A1:F67"/>
  <sheetViews>
    <sheetView showGridLines="0" workbookViewId="0">
      <selection activeCell="D24" sqref="D24"/>
    </sheetView>
  </sheetViews>
  <sheetFormatPr baseColWidth="10" defaultRowHeight="12.75" outlineLevelRow="1" x14ac:dyDescent="0.2"/>
  <cols>
    <col min="1" max="3" width="4" customWidth="1"/>
  </cols>
  <sheetData>
    <row r="1" spans="1:3" x14ac:dyDescent="0.2">
      <c r="A1" s="1" t="s">
        <v>66</v>
      </c>
    </row>
    <row r="2" spans="1:3" x14ac:dyDescent="0.2">
      <c r="A2" s="2" t="s">
        <v>74</v>
      </c>
    </row>
    <row r="3" spans="1:3" outlineLevel="1" x14ac:dyDescent="0.2">
      <c r="B3" t="s">
        <v>68</v>
      </c>
    </row>
    <row r="4" spans="1:3" outlineLevel="1" x14ac:dyDescent="0.2">
      <c r="B4" t="s">
        <v>69</v>
      </c>
    </row>
    <row r="5" spans="1:3" outlineLevel="1" x14ac:dyDescent="0.2">
      <c r="B5" s="3" t="s">
        <v>70</v>
      </c>
    </row>
    <row r="6" spans="1:3" outlineLevel="1" x14ac:dyDescent="0.2">
      <c r="B6" s="3" t="s">
        <v>71</v>
      </c>
    </row>
    <row r="7" spans="1:3" outlineLevel="1" x14ac:dyDescent="0.2">
      <c r="B7" t="s">
        <v>72</v>
      </c>
    </row>
    <row r="8" spans="1:3" outlineLevel="1" x14ac:dyDescent="0.2">
      <c r="B8" t="s">
        <v>73</v>
      </c>
    </row>
    <row r="9" spans="1:3" x14ac:dyDescent="0.2">
      <c r="A9" s="2" t="s">
        <v>75</v>
      </c>
    </row>
    <row r="10" spans="1:3" outlineLevel="1" x14ac:dyDescent="0.2">
      <c r="B10" t="s">
        <v>76</v>
      </c>
    </row>
    <row r="11" spans="1:3" outlineLevel="1" x14ac:dyDescent="0.2">
      <c r="B11" t="s">
        <v>77</v>
      </c>
    </row>
    <row r="12" spans="1:3" ht="15.75" outlineLevel="1" x14ac:dyDescent="0.3">
      <c r="C12" t="s">
        <v>108</v>
      </c>
    </row>
    <row r="13" spans="1:3" outlineLevel="1" x14ac:dyDescent="0.2">
      <c r="C13" t="s">
        <v>78</v>
      </c>
    </row>
    <row r="14" spans="1:3" outlineLevel="1" x14ac:dyDescent="0.2">
      <c r="C14" t="s">
        <v>79</v>
      </c>
    </row>
    <row r="15" spans="1:3" outlineLevel="1" x14ac:dyDescent="0.2">
      <c r="B15" t="s">
        <v>80</v>
      </c>
    </row>
    <row r="16" spans="1:3" outlineLevel="1" x14ac:dyDescent="0.2">
      <c r="C16" t="s">
        <v>81</v>
      </c>
    </row>
    <row r="17" spans="1:6" outlineLevel="1" x14ac:dyDescent="0.2">
      <c r="C17" t="s">
        <v>82</v>
      </c>
    </row>
    <row r="18" spans="1:6" outlineLevel="1" x14ac:dyDescent="0.2">
      <c r="D18" t="s">
        <v>83</v>
      </c>
    </row>
    <row r="19" spans="1:6" outlineLevel="1" x14ac:dyDescent="0.2">
      <c r="C19" t="s">
        <v>84</v>
      </c>
    </row>
    <row r="20" spans="1:6" x14ac:dyDescent="0.2">
      <c r="A20" s="2" t="s">
        <v>85</v>
      </c>
    </row>
    <row r="21" spans="1:6" outlineLevel="1" x14ac:dyDescent="0.2">
      <c r="B21" t="s">
        <v>86</v>
      </c>
    </row>
    <row r="22" spans="1:6" outlineLevel="1" x14ac:dyDescent="0.2">
      <c r="B22" t="s">
        <v>87</v>
      </c>
    </row>
    <row r="23" spans="1:6" outlineLevel="1" x14ac:dyDescent="0.2">
      <c r="B23" t="s">
        <v>88</v>
      </c>
    </row>
    <row r="24" spans="1:6" x14ac:dyDescent="0.2">
      <c r="A24" s="1" t="s">
        <v>54</v>
      </c>
      <c r="B24" s="1"/>
      <c r="C24" s="1"/>
      <c r="D24" s="1"/>
      <c r="E24" s="1"/>
      <c r="F24" s="1"/>
    </row>
    <row r="25" spans="1:6" collapsed="1" x14ac:dyDescent="0.2">
      <c r="A25" s="2" t="s">
        <v>55</v>
      </c>
    </row>
    <row r="26" spans="1:6" hidden="1" outlineLevel="1" x14ac:dyDescent="0.2">
      <c r="B26" t="s">
        <v>89</v>
      </c>
    </row>
    <row r="27" spans="1:6" hidden="1" outlineLevel="1" x14ac:dyDescent="0.2">
      <c r="B27" t="s">
        <v>90</v>
      </c>
    </row>
    <row r="28" spans="1:6" hidden="1" outlineLevel="1" x14ac:dyDescent="0.2">
      <c r="C28" t="s">
        <v>91</v>
      </c>
    </row>
    <row r="29" spans="1:6" hidden="1" outlineLevel="1" x14ac:dyDescent="0.2">
      <c r="C29" t="s">
        <v>92</v>
      </c>
    </row>
    <row r="30" spans="1:6" hidden="1" outlineLevel="1" x14ac:dyDescent="0.2">
      <c r="C30" t="s">
        <v>110</v>
      </c>
    </row>
    <row r="31" spans="1:6" hidden="1" outlineLevel="1" x14ac:dyDescent="0.2">
      <c r="C31" t="s">
        <v>93</v>
      </c>
    </row>
    <row r="32" spans="1:6" hidden="1" outlineLevel="1" x14ac:dyDescent="0.2">
      <c r="B32" t="s">
        <v>101</v>
      </c>
    </row>
    <row r="33" spans="1:4" hidden="1" outlineLevel="1" x14ac:dyDescent="0.2">
      <c r="C33" t="s">
        <v>102</v>
      </c>
    </row>
    <row r="34" spans="1:4" hidden="1" outlineLevel="1" x14ac:dyDescent="0.2">
      <c r="C34" t="s">
        <v>103</v>
      </c>
    </row>
    <row r="35" spans="1:4" hidden="1" outlineLevel="1" x14ac:dyDescent="0.2">
      <c r="C35" t="s">
        <v>104</v>
      </c>
    </row>
    <row r="36" spans="1:4" hidden="1" outlineLevel="1" x14ac:dyDescent="0.2">
      <c r="C36" t="s">
        <v>105</v>
      </c>
    </row>
    <row r="37" spans="1:4" hidden="1" outlineLevel="1" x14ac:dyDescent="0.2">
      <c r="B37" t="s">
        <v>113</v>
      </c>
    </row>
    <row r="38" spans="1:4" hidden="1" outlineLevel="1" x14ac:dyDescent="0.2">
      <c r="C38" t="s">
        <v>114</v>
      </c>
    </row>
    <row r="39" spans="1:4" hidden="1" outlineLevel="1" x14ac:dyDescent="0.2">
      <c r="C39" t="s">
        <v>115</v>
      </c>
    </row>
    <row r="40" spans="1:4" hidden="1" outlineLevel="1" x14ac:dyDescent="0.2">
      <c r="C40" t="s">
        <v>116</v>
      </c>
    </row>
    <row r="41" spans="1:4" hidden="1" outlineLevel="1" x14ac:dyDescent="0.2">
      <c r="D41" t="s">
        <v>117</v>
      </c>
    </row>
    <row r="42" spans="1:4" hidden="1" outlineLevel="1" x14ac:dyDescent="0.2">
      <c r="C42" t="s">
        <v>118</v>
      </c>
    </row>
    <row r="43" spans="1:4" hidden="1" outlineLevel="1" x14ac:dyDescent="0.2">
      <c r="C43" t="s">
        <v>119</v>
      </c>
    </row>
    <row r="44" spans="1:4" collapsed="1" x14ac:dyDescent="0.2">
      <c r="A44" s="2" t="s">
        <v>56</v>
      </c>
    </row>
    <row r="45" spans="1:4" hidden="1" outlineLevel="1" x14ac:dyDescent="0.2">
      <c r="B45" t="s">
        <v>127</v>
      </c>
    </row>
    <row r="46" spans="1:4" hidden="1" outlineLevel="1" x14ac:dyDescent="0.2">
      <c r="B46" t="s">
        <v>99</v>
      </c>
    </row>
    <row r="47" spans="1:4" hidden="1" outlineLevel="1" x14ac:dyDescent="0.2">
      <c r="B47" t="s">
        <v>100</v>
      </c>
    </row>
    <row r="48" spans="1:4" hidden="1" outlineLevel="1" x14ac:dyDescent="0.2">
      <c r="B48" t="s">
        <v>109</v>
      </c>
    </row>
    <row r="49" spans="1:4" collapsed="1" x14ac:dyDescent="0.2">
      <c r="A49" s="2" t="s">
        <v>57</v>
      </c>
    </row>
    <row r="50" spans="1:4" hidden="1" outlineLevel="1" x14ac:dyDescent="0.2">
      <c r="B50" t="s">
        <v>95</v>
      </c>
    </row>
    <row r="51" spans="1:4" hidden="1" outlineLevel="1" x14ac:dyDescent="0.2">
      <c r="B51" t="s">
        <v>96</v>
      </c>
    </row>
    <row r="52" spans="1:4" hidden="1" outlineLevel="1" x14ac:dyDescent="0.2">
      <c r="B52" t="s">
        <v>58</v>
      </c>
    </row>
    <row r="53" spans="1:4" hidden="1" outlineLevel="1" x14ac:dyDescent="0.2">
      <c r="C53" t="s">
        <v>97</v>
      </c>
    </row>
    <row r="54" spans="1:4" hidden="1" outlineLevel="1" x14ac:dyDescent="0.2">
      <c r="B54" s="2" t="s">
        <v>59</v>
      </c>
    </row>
    <row r="55" spans="1:4" hidden="1" outlineLevel="1" x14ac:dyDescent="0.2">
      <c r="C55" t="s">
        <v>60</v>
      </c>
    </row>
    <row r="56" spans="1:4" hidden="1" outlineLevel="1" x14ac:dyDescent="0.2">
      <c r="D56" t="s">
        <v>61</v>
      </c>
    </row>
    <row r="57" spans="1:4" hidden="1" outlineLevel="1" x14ac:dyDescent="0.2">
      <c r="D57" t="s">
        <v>94</v>
      </c>
    </row>
    <row r="58" spans="1:4" collapsed="1" x14ac:dyDescent="0.2">
      <c r="A58" s="2" t="s">
        <v>62</v>
      </c>
    </row>
    <row r="59" spans="1:4" hidden="1" outlineLevel="1" x14ac:dyDescent="0.2">
      <c r="B59" t="s">
        <v>98</v>
      </c>
    </row>
    <row r="60" spans="1:4" hidden="1" outlineLevel="1" x14ac:dyDescent="0.2">
      <c r="B60" t="s">
        <v>128</v>
      </c>
    </row>
    <row r="61" spans="1:4" collapsed="1" x14ac:dyDescent="0.2">
      <c r="A61" s="2" t="s">
        <v>63</v>
      </c>
    </row>
    <row r="62" spans="1:4" hidden="1" outlineLevel="1" x14ac:dyDescent="0.2">
      <c r="B62" t="s">
        <v>64</v>
      </c>
    </row>
    <row r="63" spans="1:4" hidden="1" outlineLevel="1" x14ac:dyDescent="0.2">
      <c r="B63" t="s">
        <v>106</v>
      </c>
    </row>
    <row r="64" spans="1:4" collapsed="1" x14ac:dyDescent="0.2">
      <c r="A64" s="2" t="s">
        <v>65</v>
      </c>
    </row>
    <row r="65" spans="1:2" hidden="1" outlineLevel="1" x14ac:dyDescent="0.2">
      <c r="B65" t="s">
        <v>107</v>
      </c>
    </row>
    <row r="66" spans="1:2" collapsed="1" x14ac:dyDescent="0.2">
      <c r="A66" s="2" t="s">
        <v>120</v>
      </c>
    </row>
    <row r="67" spans="1:2" hidden="1" outlineLevel="1" x14ac:dyDescent="0.2">
      <c r="B67" t="s">
        <v>121</v>
      </c>
    </row>
  </sheetData>
  <phoneticPr fontId="29" type="noConversion"/>
  <hyperlinks>
    <hyperlink ref="A1" location="Equation!A1" display="Equation!A1"/>
    <hyperlink ref="A24" location="Equation!A1" display="Equation!A1"/>
    <hyperlink ref="A24:F24" location="Lineaire!A1" display="Lineaire!A1"/>
    <hyperlink ref="A1:G1" location="Lineaire!A1" display="Lineaire!A1"/>
  </hyperlinks>
  <printOptions horizontalCentered="1"/>
  <pageMargins left="0.39370078740157483" right="0.39370078740157483" top="0.51181102362204722" bottom="0.51181102362204722" header="0.31496062992125984" footer="0.31496062992125984"/>
  <pageSetup paperSize="9" orientation="portrait" horizontalDpi="0" verticalDpi="0" r:id="rId1"/>
  <headerFooter alignWithMargins="0">
    <oddHeader>&amp;C&amp;F : &amp;A</oddHeader>
    <oddFooter>&amp;L29/01/02&amp;CC.Monteil&amp;Rpage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ummaryBelow="0"/>
  </sheetPr>
  <dimension ref="A1:L62"/>
  <sheetViews>
    <sheetView showGridLines="0" showRowColHeaders="0" tabSelected="1" zoomScale="150" workbookViewId="0"/>
  </sheetViews>
  <sheetFormatPr baseColWidth="10" defaultColWidth="11.5703125" defaultRowHeight="12.75" outlineLevelRow="1" x14ac:dyDescent="0.2"/>
  <cols>
    <col min="1" max="6" width="6.140625" style="8" customWidth="1"/>
    <col min="7" max="7" width="6.7109375" style="8" customWidth="1"/>
    <col min="8" max="8" width="6.140625" style="8" customWidth="1"/>
    <col min="9" max="11" width="7.42578125" style="33" customWidth="1"/>
    <col min="12" max="12" width="7.42578125" style="8" customWidth="1"/>
    <col min="13" max="13" width="2" style="8" customWidth="1"/>
    <col min="14" max="16384" width="11.5703125" style="8"/>
  </cols>
  <sheetData>
    <row r="1" spans="1:12" ht="16.5" thickBot="1" x14ac:dyDescent="0.25">
      <c r="C1" s="9" t="s">
        <v>4</v>
      </c>
      <c r="H1" s="10" t="str">
        <f>"Y(X) = "&amp;ROUND(a,2)&amp;"*X "&amp;IF(b=0,"",IF(b&gt;0,"+","")&amp;ROUND(b,2))</f>
        <v xml:space="preserve">Y(X) = 0.73*X </v>
      </c>
      <c r="I1" s="8"/>
      <c r="J1" s="8"/>
      <c r="K1" s="11" t="s">
        <v>122</v>
      </c>
      <c r="L1" s="12">
        <f>ATAN(a)*180/PI()</f>
        <v>36.12944414324086</v>
      </c>
    </row>
    <row r="2" spans="1:12" ht="13.15" customHeight="1" thickBot="1" x14ac:dyDescent="0.25">
      <c r="A2" s="8">
        <f>a+b</f>
        <v>0.73</v>
      </c>
      <c r="B2" s="13" t="s">
        <v>5</v>
      </c>
      <c r="C2" s="14">
        <v>0</v>
      </c>
      <c r="D2" s="15">
        <f>a*xMin+b</f>
        <v>0</v>
      </c>
      <c r="E2" s="13" t="s">
        <v>7</v>
      </c>
      <c r="I2" s="16" t="s">
        <v>1</v>
      </c>
      <c r="J2" s="17">
        <f>IF(clTypeB&lt;4,clDefilementPente/100-2,(yd-yc)/(xd-xc))</f>
        <v>0.73</v>
      </c>
      <c r="K2" s="18">
        <v>273</v>
      </c>
      <c r="L2" s="19"/>
    </row>
    <row r="3" spans="1:12" ht="13.15" customHeight="1" thickBot="1" x14ac:dyDescent="0.25">
      <c r="A3" s="8">
        <f t="shared" ref="A3:A14" si="0">a+b</f>
        <v>0.73</v>
      </c>
      <c r="B3" s="13" t="s">
        <v>6</v>
      </c>
      <c r="C3" s="14">
        <v>10</v>
      </c>
      <c r="D3" s="15">
        <f>a*xMax+b</f>
        <v>7.3</v>
      </c>
      <c r="E3" s="13" t="s">
        <v>8</v>
      </c>
      <c r="I3" s="16" t="s">
        <v>2</v>
      </c>
      <c r="J3" s="20">
        <f>CHOOSE(clTypeB,0,-1+clDefilementOrdonneeOrig/100,yc-a*xc,yc-a*xc)</f>
        <v>0</v>
      </c>
      <c r="K3" s="21">
        <v>200</v>
      </c>
      <c r="L3" s="22"/>
    </row>
    <row r="4" spans="1:12" ht="4.1500000000000004" customHeight="1" thickBot="1" x14ac:dyDescent="0.25">
      <c r="A4" s="8">
        <f t="shared" si="0"/>
        <v>0.73</v>
      </c>
      <c r="I4" s="8"/>
      <c r="J4" s="8"/>
      <c r="K4" s="8"/>
    </row>
    <row r="5" spans="1:12" ht="13.9" customHeight="1" x14ac:dyDescent="0.2">
      <c r="A5" s="8">
        <f t="shared" si="0"/>
        <v>0.73</v>
      </c>
      <c r="B5" s="23" t="s">
        <v>112</v>
      </c>
      <c r="C5" s="14">
        <v>0</v>
      </c>
      <c r="D5" s="15">
        <f>b</f>
        <v>0</v>
      </c>
      <c r="I5" s="24" t="s">
        <v>45</v>
      </c>
      <c r="J5" s="25" t="e">
        <f>IF(clTypeB&gt;2,clDefilementXc/10,NA())</f>
        <v>#N/A</v>
      </c>
      <c r="K5" s="26" t="e">
        <f>IF(clTypeB&gt;2,clDefilementYc/10,NA())</f>
        <v>#N/A</v>
      </c>
      <c r="L5" s="27" t="s">
        <v>46</v>
      </c>
    </row>
    <row r="6" spans="1:12" ht="13.9" customHeight="1" thickBot="1" x14ac:dyDescent="0.25">
      <c r="A6" s="8">
        <f t="shared" si="0"/>
        <v>0.73</v>
      </c>
      <c r="I6" s="28">
        <v>20</v>
      </c>
      <c r="J6" s="29"/>
      <c r="K6" s="30">
        <v>20</v>
      </c>
      <c r="L6" s="31"/>
    </row>
    <row r="7" spans="1:12" ht="13.9" customHeight="1" x14ac:dyDescent="0.2">
      <c r="A7" s="8">
        <f t="shared" si="0"/>
        <v>0.73</v>
      </c>
      <c r="I7" s="24" t="s">
        <v>48</v>
      </c>
      <c r="J7" s="25" t="e">
        <f>IF(clTypeB=4,clDefilementXd/10,NA())</f>
        <v>#N/A</v>
      </c>
      <c r="K7" s="26" t="e">
        <f>IF(clTypeB=4,clDefilementYd/10,NA())</f>
        <v>#N/A</v>
      </c>
      <c r="L7" s="27" t="s">
        <v>47</v>
      </c>
    </row>
    <row r="8" spans="1:12" ht="13.9" customHeight="1" thickBot="1" x14ac:dyDescent="0.25">
      <c r="A8" s="8">
        <f t="shared" si="0"/>
        <v>0.73</v>
      </c>
      <c r="I8" s="28">
        <v>70</v>
      </c>
      <c r="J8" s="29"/>
      <c r="K8" s="30">
        <v>50</v>
      </c>
      <c r="L8" s="31"/>
    </row>
    <row r="9" spans="1:12" ht="13.9" customHeight="1" x14ac:dyDescent="0.2">
      <c r="A9" s="8">
        <f t="shared" si="0"/>
        <v>0.73</v>
      </c>
      <c r="H9" s="32">
        <v>1</v>
      </c>
      <c r="I9" s="8"/>
      <c r="J9" s="8"/>
      <c r="K9" s="8"/>
    </row>
    <row r="10" spans="1:12" ht="13.9" customHeight="1" x14ac:dyDescent="0.2">
      <c r="A10" s="8">
        <f t="shared" si="0"/>
        <v>0.73</v>
      </c>
      <c r="I10" s="8"/>
      <c r="J10" s="8"/>
      <c r="K10" s="8"/>
    </row>
    <row r="11" spans="1:12" ht="13.9" customHeight="1" x14ac:dyDescent="0.2">
      <c r="A11" s="8">
        <f t="shared" si="0"/>
        <v>0.73</v>
      </c>
    </row>
    <row r="12" spans="1:12" ht="13.9" customHeight="1" x14ac:dyDescent="0.2">
      <c r="A12" s="8">
        <f t="shared" si="0"/>
        <v>0.73</v>
      </c>
    </row>
    <row r="13" spans="1:12" ht="13.9" customHeight="1" x14ac:dyDescent="0.2">
      <c r="A13" s="8">
        <f t="shared" si="0"/>
        <v>0.73</v>
      </c>
    </row>
    <row r="14" spans="1:12" ht="16.899999999999999" customHeight="1" x14ac:dyDescent="0.2">
      <c r="A14" s="8">
        <f t="shared" si="0"/>
        <v>0.73</v>
      </c>
      <c r="B14" s="8">
        <f t="shared" ref="B14:H14" si="1">$A$2</f>
        <v>0.73</v>
      </c>
      <c r="C14" s="8">
        <f t="shared" si="1"/>
        <v>0.73</v>
      </c>
      <c r="D14" s="8">
        <f t="shared" si="1"/>
        <v>0.73</v>
      </c>
      <c r="E14" s="8">
        <f t="shared" si="1"/>
        <v>0.73</v>
      </c>
      <c r="F14" s="8">
        <f t="shared" si="1"/>
        <v>0.73</v>
      </c>
      <c r="G14" s="8">
        <f t="shared" si="1"/>
        <v>0.73</v>
      </c>
      <c r="H14" s="8">
        <f t="shared" si="1"/>
        <v>0.73</v>
      </c>
    </row>
    <row r="15" spans="1:12" ht="16.899999999999999" customHeight="1" thickBot="1" x14ac:dyDescent="0.25">
      <c r="K15" s="88"/>
      <c r="L15" s="4" t="str">
        <f>"y=" &amp; ROUND(aJuste,3) &amp; "*x" &amp; IF(bJuste=0,"",IF(bJuste&gt;0,"+","") &amp; ROUND(bJuste,3)) &amp; " "</f>
        <v xml:space="preserve">y=0.46*x+1.7 </v>
      </c>
    </row>
    <row r="16" spans="1:12" ht="13.9" customHeight="1" thickBot="1" x14ac:dyDescent="0.25">
      <c r="G16" s="34" t="s">
        <v>41</v>
      </c>
      <c r="H16" s="34"/>
      <c r="J16" s="5" t="s">
        <v>126</v>
      </c>
      <c r="K16" s="6">
        <f>MCE</f>
        <v>0.55899999999999994</v>
      </c>
      <c r="L16" s="7">
        <f>RMSmini^2</f>
        <v>7.1999999999999981E-2</v>
      </c>
    </row>
    <row r="17" spans="1:12" ht="13.9" customHeight="1" collapsed="1" thickBot="1" x14ac:dyDescent="0.25">
      <c r="A17" s="35" t="s">
        <v>0</v>
      </c>
      <c r="J17" s="5" t="s">
        <v>13</v>
      </c>
      <c r="K17" s="6">
        <f>RMS</f>
        <v>0.74766302570074972</v>
      </c>
      <c r="L17" s="7">
        <f>RMSmini</f>
        <v>0.26832815729997472</v>
      </c>
    </row>
    <row r="18" spans="1:12" hidden="1" outlineLevel="1" x14ac:dyDescent="0.2">
      <c r="B18" s="8" t="s">
        <v>50</v>
      </c>
    </row>
    <row r="19" spans="1:12" collapsed="1" x14ac:dyDescent="0.2">
      <c r="A19" s="35" t="s">
        <v>3</v>
      </c>
    </row>
    <row r="20" spans="1:12" hidden="1" outlineLevel="1" x14ac:dyDescent="0.2">
      <c r="B20" s="8" t="s">
        <v>51</v>
      </c>
    </row>
    <row r="21" spans="1:12" ht="15.75" hidden="1" outlineLevel="1" x14ac:dyDescent="0.2">
      <c r="B21" s="8" t="s">
        <v>123</v>
      </c>
    </row>
    <row r="22" spans="1:12" ht="15.75" hidden="1" outlineLevel="1" x14ac:dyDescent="0.2">
      <c r="B22" s="8" t="s">
        <v>124</v>
      </c>
    </row>
    <row r="23" spans="1:12" x14ac:dyDescent="0.2">
      <c r="A23" s="35" t="s">
        <v>49</v>
      </c>
      <c r="K23" s="36" t="s">
        <v>67</v>
      </c>
      <c r="L23" s="37"/>
    </row>
    <row r="24" spans="1:12" ht="16.5" outlineLevel="1" thickBot="1" x14ac:dyDescent="0.25">
      <c r="A24" s="8" t="s">
        <v>125</v>
      </c>
    </row>
    <row r="25" spans="1:12" ht="15.75" outlineLevel="1" x14ac:dyDescent="0.2">
      <c r="B25" s="24" t="s">
        <v>9</v>
      </c>
      <c r="C25" s="38">
        <v>2</v>
      </c>
      <c r="D25" s="38">
        <v>4</v>
      </c>
      <c r="E25" s="38">
        <v>6</v>
      </c>
      <c r="F25" s="39">
        <v>8</v>
      </c>
      <c r="G25" s="24" t="s">
        <v>18</v>
      </c>
      <c r="H25" s="40">
        <f>AVERAGE(LesXi)</f>
        <v>5</v>
      </c>
    </row>
    <row r="26" spans="1:12" ht="16.5" outlineLevel="1" thickBot="1" x14ac:dyDescent="0.25">
      <c r="B26" s="41" t="s">
        <v>10</v>
      </c>
      <c r="C26" s="42">
        <v>2.5</v>
      </c>
      <c r="D26" s="42">
        <v>3.9</v>
      </c>
      <c r="E26" s="42">
        <v>4.0999999999999996</v>
      </c>
      <c r="F26" s="43">
        <v>5.5</v>
      </c>
      <c r="G26" s="41" t="s">
        <v>19</v>
      </c>
      <c r="H26" s="44">
        <f>AVERAGE(lesYi)</f>
        <v>4</v>
      </c>
    </row>
    <row r="27" spans="1:12" ht="13.5" outlineLevel="1" thickBot="1" x14ac:dyDescent="0.25">
      <c r="A27" s="8" t="s">
        <v>25</v>
      </c>
    </row>
    <row r="28" spans="1:12" ht="16.5" outlineLevel="1" thickBot="1" x14ac:dyDescent="0.25">
      <c r="B28" s="45" t="s">
        <v>11</v>
      </c>
      <c r="C28" s="46">
        <f>a*25:25+b</f>
        <v>1.46</v>
      </c>
      <c r="D28" s="46">
        <f>a*25:25+b</f>
        <v>2.92</v>
      </c>
      <c r="E28" s="46">
        <f>a*25:25+b</f>
        <v>4.38</v>
      </c>
      <c r="F28" s="47">
        <f>a*25:25+b</f>
        <v>5.84</v>
      </c>
      <c r="G28" s="48" t="s">
        <v>52</v>
      </c>
      <c r="H28" s="49"/>
    </row>
    <row r="29" spans="1:12" ht="13.5" outlineLevel="1" thickBot="1" x14ac:dyDescent="0.25">
      <c r="B29" s="50" t="s">
        <v>14</v>
      </c>
      <c r="C29" s="51">
        <f>28:28-26:26</f>
        <v>-1.04</v>
      </c>
      <c r="D29" s="51">
        <f>28:28-26:26</f>
        <v>-0.98</v>
      </c>
      <c r="E29" s="51">
        <f>28:28-26:26</f>
        <v>0.28000000000000025</v>
      </c>
      <c r="F29" s="52">
        <f>28:28-26:26</f>
        <v>0.33999999999999986</v>
      </c>
      <c r="G29" s="48" t="s">
        <v>53</v>
      </c>
      <c r="H29" s="49"/>
    </row>
    <row r="30" spans="1:12" ht="13.5" outlineLevel="1" thickBot="1" x14ac:dyDescent="0.25">
      <c r="B30" s="45" t="s">
        <v>15</v>
      </c>
      <c r="C30" s="53">
        <f>29:29^2</f>
        <v>1.0816000000000001</v>
      </c>
      <c r="D30" s="53">
        <f>29:29^2</f>
        <v>0.96039999999999992</v>
      </c>
      <c r="E30" s="53">
        <f>29:29^2</f>
        <v>7.8400000000000136E-2</v>
      </c>
      <c r="F30" s="54">
        <f>29:29^2</f>
        <v>0.1155999999999999</v>
      </c>
      <c r="G30" s="55" t="s">
        <v>12</v>
      </c>
      <c r="H30" s="56">
        <f>AVERAGE(lesCarres)</f>
        <v>0.55899999999999994</v>
      </c>
      <c r="I30" s="5" t="s">
        <v>13</v>
      </c>
      <c r="J30" s="56">
        <f>SQRT(MCE)</f>
        <v>0.74766302570074972</v>
      </c>
    </row>
    <row r="31" spans="1:12" outlineLevel="1" x14ac:dyDescent="0.2">
      <c r="A31" s="57" t="s">
        <v>26</v>
      </c>
    </row>
    <row r="32" spans="1:12" ht="13.5" outlineLevel="1" thickBot="1" x14ac:dyDescent="0.25">
      <c r="B32" s="58" t="s">
        <v>27</v>
      </c>
    </row>
    <row r="33" spans="1:12" outlineLevel="1" x14ac:dyDescent="0.2">
      <c r="B33" s="59" t="s">
        <v>38</v>
      </c>
      <c r="H33" s="33"/>
      <c r="I33" s="60">
        <f t="array" ref="I33">(AVERAGE(LesXi*lesYi)-xMoyen*yMoyen)/(AVERAGE(LesXi^2)-xMoyen^2)</f>
        <v>0.46000000000000013</v>
      </c>
    </row>
    <row r="34" spans="1:12" ht="13.5" outlineLevel="1" thickBot="1" x14ac:dyDescent="0.25">
      <c r="B34" s="59" t="s">
        <v>34</v>
      </c>
      <c r="H34" s="33"/>
      <c r="I34" s="61">
        <f>yMoyen-I33*xMoyen</f>
        <v>1.6999999999999993</v>
      </c>
    </row>
    <row r="35" spans="1:12" ht="13.5" outlineLevel="1" thickBot="1" x14ac:dyDescent="0.25">
      <c r="B35" s="59" t="s">
        <v>44</v>
      </c>
      <c r="H35" s="33"/>
      <c r="I35" s="62">
        <f t="array" ref="I35">SQRT(AVERAGE((aJuste*LesXi+bJuste-lesYi)^2))</f>
        <v>0.26832815729997472</v>
      </c>
      <c r="J35" s="8"/>
    </row>
    <row r="36" spans="1:12" ht="13.5" outlineLevel="1" thickBot="1" x14ac:dyDescent="0.25">
      <c r="B36" s="58" t="s">
        <v>28</v>
      </c>
      <c r="H36" s="63">
        <f t="array" ref="H36:I36">LINEST(lesYi,LesXi)</f>
        <v>0.46</v>
      </c>
      <c r="I36" s="64">
        <v>1.6999999999999997</v>
      </c>
    </row>
    <row r="37" spans="1:12" outlineLevel="1" x14ac:dyDescent="0.2">
      <c r="B37" s="58" t="s">
        <v>29</v>
      </c>
    </row>
    <row r="38" spans="1:12" outlineLevel="1" x14ac:dyDescent="0.2">
      <c r="C38" s="59" t="s">
        <v>111</v>
      </c>
    </row>
    <row r="39" spans="1:12" outlineLevel="1" x14ac:dyDescent="0.2">
      <c r="C39" s="59" t="s">
        <v>35</v>
      </c>
    </row>
    <row r="40" spans="1:12" outlineLevel="1" x14ac:dyDescent="0.2">
      <c r="A40" s="57" t="s">
        <v>30</v>
      </c>
      <c r="K40" s="36" t="s">
        <v>67</v>
      </c>
    </row>
    <row r="41" spans="1:12" outlineLevel="1" x14ac:dyDescent="0.2">
      <c r="B41" s="59" t="s">
        <v>36</v>
      </c>
    </row>
    <row r="42" spans="1:12" outlineLevel="1" x14ac:dyDescent="0.2">
      <c r="B42" s="65" t="s">
        <v>31</v>
      </c>
    </row>
    <row r="43" spans="1:12" ht="13.5" outlineLevel="1" thickBot="1" x14ac:dyDescent="0.25">
      <c r="B43" s="58" t="s">
        <v>32</v>
      </c>
    </row>
    <row r="44" spans="1:12" ht="13.5" outlineLevel="1" thickBot="1" x14ac:dyDescent="0.25">
      <c r="B44" s="59" t="s">
        <v>37</v>
      </c>
      <c r="E44" s="59"/>
      <c r="K44" s="66">
        <f t="array" ref="K44">(AVERAGE(LesXi*lesYi)-xMoyen*yMoyen)^2/(AVERAGE(LesXi^2)-xMoyen^2)/(AVERAGE(lesYi^2)-yMoyen^2)</f>
        <v>0.93628318584070946</v>
      </c>
    </row>
    <row r="45" spans="1:12" ht="13.5" outlineLevel="1" thickBot="1" x14ac:dyDescent="0.25">
      <c r="B45" s="58" t="s">
        <v>33</v>
      </c>
      <c r="H45" s="67">
        <f>RSQ(lesYi,LesXi)</f>
        <v>0.93628318584070802</v>
      </c>
    </row>
    <row r="46" spans="1:12" outlineLevel="1" x14ac:dyDescent="0.2">
      <c r="A46" s="8" t="s">
        <v>42</v>
      </c>
    </row>
    <row r="47" spans="1:12" ht="13.5" outlineLevel="1" thickBot="1" x14ac:dyDescent="0.25">
      <c r="B47" s="68" t="s">
        <v>20</v>
      </c>
      <c r="L47" s="33"/>
    </row>
    <row r="48" spans="1:12" outlineLevel="1" x14ac:dyDescent="0.2">
      <c r="B48" s="69" t="b">
        <v>1</v>
      </c>
      <c r="C48" s="70" t="s">
        <v>21</v>
      </c>
      <c r="D48" s="71">
        <f>IF(clCaseAvecEcarts,INDEX(LesXi,1),NA())</f>
        <v>2</v>
      </c>
      <c r="E48" s="72">
        <f>D48</f>
        <v>2</v>
      </c>
      <c r="F48" s="72">
        <f>D48+ABS(INDEX(lesEcarts,1))</f>
        <v>3.04</v>
      </c>
      <c r="G48" s="72">
        <f>F48</f>
        <v>3.04</v>
      </c>
      <c r="H48" s="73">
        <f t="shared" ref="H48:H55" si="2">D48</f>
        <v>2</v>
      </c>
      <c r="I48" s="8"/>
      <c r="J48" s="8"/>
      <c r="K48" s="8"/>
      <c r="L48" s="33"/>
    </row>
    <row r="49" spans="2:12" ht="13.5" outlineLevel="1" thickBot="1" x14ac:dyDescent="0.25">
      <c r="C49" s="74"/>
      <c r="D49" s="75">
        <f>INDEX(lesYi,1)</f>
        <v>2.5</v>
      </c>
      <c r="E49" s="76">
        <f>INDEX(lesYestimes,1)</f>
        <v>1.46</v>
      </c>
      <c r="F49" s="76">
        <f>E49</f>
        <v>1.46</v>
      </c>
      <c r="G49" s="76">
        <f>D49</f>
        <v>2.5</v>
      </c>
      <c r="H49" s="77">
        <f t="shared" si="2"/>
        <v>2.5</v>
      </c>
      <c r="I49" s="8"/>
      <c r="J49" s="8"/>
      <c r="K49" s="8"/>
      <c r="L49" s="33"/>
    </row>
    <row r="50" spans="2:12" outlineLevel="1" x14ac:dyDescent="0.2">
      <c r="C50" s="70" t="s">
        <v>22</v>
      </c>
      <c r="D50" s="78">
        <f>IF(clCaseAvecEcarts,INDEX(LesXi,2),NA())</f>
        <v>4</v>
      </c>
      <c r="E50" s="79">
        <f>D50</f>
        <v>4</v>
      </c>
      <c r="F50" s="79">
        <f>D50+ABS(INDEX(lesEcarts,2))</f>
        <v>4.9800000000000004</v>
      </c>
      <c r="G50" s="79">
        <f>F50</f>
        <v>4.9800000000000004</v>
      </c>
      <c r="H50" s="80">
        <f t="shared" si="2"/>
        <v>4</v>
      </c>
      <c r="I50" s="8"/>
      <c r="J50" s="8"/>
      <c r="K50" s="8"/>
      <c r="L50" s="33"/>
    </row>
    <row r="51" spans="2:12" ht="13.5" outlineLevel="1" thickBot="1" x14ac:dyDescent="0.25">
      <c r="C51" s="74"/>
      <c r="D51" s="75">
        <f>INDEX(lesYi,2)</f>
        <v>3.9</v>
      </c>
      <c r="E51" s="76">
        <f>INDEX(lesYestimes,2)</f>
        <v>2.92</v>
      </c>
      <c r="F51" s="76">
        <f>E51</f>
        <v>2.92</v>
      </c>
      <c r="G51" s="76">
        <f>D51</f>
        <v>3.9</v>
      </c>
      <c r="H51" s="77">
        <f t="shared" si="2"/>
        <v>3.9</v>
      </c>
      <c r="I51" s="8"/>
      <c r="J51" s="8"/>
      <c r="K51" s="8"/>
      <c r="L51" s="33"/>
    </row>
    <row r="52" spans="2:12" outlineLevel="1" x14ac:dyDescent="0.2">
      <c r="C52" s="70" t="s">
        <v>23</v>
      </c>
      <c r="D52" s="78">
        <f>IF(clCaseAvecEcarts,INDEX(LesXi,3),NA())</f>
        <v>6</v>
      </c>
      <c r="E52" s="79">
        <f>D52</f>
        <v>6</v>
      </c>
      <c r="F52" s="79">
        <f>D52+ABS(INDEX(lesEcarts,3))</f>
        <v>6.28</v>
      </c>
      <c r="G52" s="79">
        <f>F52</f>
        <v>6.28</v>
      </c>
      <c r="H52" s="80">
        <f t="shared" si="2"/>
        <v>6</v>
      </c>
      <c r="I52" s="8"/>
      <c r="J52" s="8"/>
      <c r="K52" s="8"/>
      <c r="L52" s="33"/>
    </row>
    <row r="53" spans="2:12" ht="13.5" outlineLevel="1" thickBot="1" x14ac:dyDescent="0.25">
      <c r="C53" s="74"/>
      <c r="D53" s="75">
        <f>INDEX(lesYi,3)</f>
        <v>4.0999999999999996</v>
      </c>
      <c r="E53" s="76">
        <f>INDEX(lesYestimes,3)</f>
        <v>4.38</v>
      </c>
      <c r="F53" s="76">
        <f>E53</f>
        <v>4.38</v>
      </c>
      <c r="G53" s="76">
        <f>D53</f>
        <v>4.0999999999999996</v>
      </c>
      <c r="H53" s="77">
        <f t="shared" si="2"/>
        <v>4.0999999999999996</v>
      </c>
      <c r="I53" s="8"/>
      <c r="J53" s="8"/>
      <c r="K53" s="8"/>
      <c r="L53" s="33"/>
    </row>
    <row r="54" spans="2:12" outlineLevel="1" x14ac:dyDescent="0.2">
      <c r="C54" s="70" t="s">
        <v>24</v>
      </c>
      <c r="D54" s="78">
        <f>IF(clCaseAvecEcarts,INDEX(LesXi,4),NA())</f>
        <v>8</v>
      </c>
      <c r="E54" s="79">
        <f>D54</f>
        <v>8</v>
      </c>
      <c r="F54" s="79">
        <f>D54+ABS(INDEX(lesEcarts,4))</f>
        <v>8.34</v>
      </c>
      <c r="G54" s="79">
        <f>F54</f>
        <v>8.34</v>
      </c>
      <c r="H54" s="80">
        <f t="shared" si="2"/>
        <v>8</v>
      </c>
      <c r="I54" s="8"/>
      <c r="J54" s="8"/>
      <c r="K54" s="8"/>
      <c r="L54" s="33"/>
    </row>
    <row r="55" spans="2:12" ht="13.5" outlineLevel="1" thickBot="1" x14ac:dyDescent="0.25">
      <c r="C55" s="74"/>
      <c r="D55" s="75">
        <f>INDEX(lesYi,4)</f>
        <v>5.5</v>
      </c>
      <c r="E55" s="76">
        <f>INDEX(lesYestimes,4)</f>
        <v>5.84</v>
      </c>
      <c r="F55" s="76">
        <f>E55</f>
        <v>5.84</v>
      </c>
      <c r="G55" s="76">
        <f>D55</f>
        <v>5.5</v>
      </c>
      <c r="H55" s="77">
        <f t="shared" si="2"/>
        <v>5.5</v>
      </c>
      <c r="I55" s="8"/>
      <c r="J55" s="8"/>
      <c r="K55" s="8"/>
      <c r="L55" s="33"/>
    </row>
    <row r="56" spans="2:12" outlineLevel="1" x14ac:dyDescent="0.2">
      <c r="B56" s="68" t="s">
        <v>16</v>
      </c>
      <c r="D56" s="81">
        <f>IF(clCaseAvecRMS,0,NA())</f>
        <v>0</v>
      </c>
      <c r="E56" s="71">
        <f>D56</f>
        <v>0</v>
      </c>
      <c r="F56" s="71">
        <f>E56+RMS</f>
        <v>0.74766302570074972</v>
      </c>
      <c r="G56" s="71">
        <f>F56</f>
        <v>0.74766302570074972</v>
      </c>
      <c r="H56" s="73">
        <f>D56</f>
        <v>0</v>
      </c>
    </row>
    <row r="57" spans="2:12" ht="13.5" outlineLevel="1" thickBot="1" x14ac:dyDescent="0.25">
      <c r="B57" s="69" t="b">
        <v>1</v>
      </c>
      <c r="D57" s="82">
        <f>D56</f>
        <v>0</v>
      </c>
      <c r="E57" s="75">
        <f>D57+RMS</f>
        <v>0.74766302570074972</v>
      </c>
      <c r="F57" s="75">
        <f>E57</f>
        <v>0.74766302570074972</v>
      </c>
      <c r="G57" s="75">
        <f>D57</f>
        <v>0</v>
      </c>
      <c r="H57" s="77">
        <f>D57</f>
        <v>0</v>
      </c>
    </row>
    <row r="58" spans="2:12" outlineLevel="1" x14ac:dyDescent="0.2">
      <c r="B58" s="68" t="s">
        <v>17</v>
      </c>
      <c r="D58" s="83" t="e">
        <f>IF(clCaseAvecMoyennes=TRUE,xMoyen,NA())</f>
        <v>#N/A</v>
      </c>
      <c r="E58" s="39" t="e">
        <f>D58</f>
        <v>#N/A</v>
      </c>
      <c r="F58" s="83">
        <f>xMin</f>
        <v>0</v>
      </c>
      <c r="G58" s="39">
        <f>xMax</f>
        <v>10</v>
      </c>
    </row>
    <row r="59" spans="2:12" ht="13.5" outlineLevel="1" thickBot="1" x14ac:dyDescent="0.25">
      <c r="B59" s="69" t="b">
        <v>0</v>
      </c>
      <c r="D59" s="84">
        <v>0</v>
      </c>
      <c r="E59" s="43">
        <v>6</v>
      </c>
      <c r="F59" s="84" t="e">
        <f>IF(clCaseAvecMoyennes=TRUE,yMoyen,NA())</f>
        <v>#N/A</v>
      </c>
      <c r="G59" s="43" t="e">
        <f>F59</f>
        <v>#N/A</v>
      </c>
    </row>
    <row r="60" spans="2:12" outlineLevel="1" x14ac:dyDescent="0.2">
      <c r="B60" s="68" t="s">
        <v>43</v>
      </c>
      <c r="E60" s="24" t="s">
        <v>39</v>
      </c>
      <c r="F60" s="27" t="s">
        <v>40</v>
      </c>
    </row>
    <row r="61" spans="2:12" outlineLevel="1" x14ac:dyDescent="0.2">
      <c r="B61" s="85" t="b">
        <v>0</v>
      </c>
      <c r="E61" s="86" t="e">
        <f>IF(clCaseAvecAjustement=TRUE,xMin,NA())</f>
        <v>#N/A</v>
      </c>
      <c r="F61" s="87" t="e">
        <f>IF(clCaseAvecAjustement=TRUE,xMax,NA())</f>
        <v>#N/A</v>
      </c>
    </row>
    <row r="62" spans="2:12" ht="13.5" outlineLevel="1" thickBot="1" x14ac:dyDescent="0.25">
      <c r="E62" s="84" t="e">
        <f>aJuste*E61+bJuste</f>
        <v>#N/A</v>
      </c>
      <c r="F62" s="43" t="e">
        <f>aJuste*F61+bJuste</f>
        <v>#N/A</v>
      </c>
    </row>
  </sheetData>
  <sheetCalcPr fullCalcOnLoad="1"/>
  <phoneticPr fontId="29" type="noConversion"/>
  <conditionalFormatting sqref="J3:L3">
    <cfRule type="expression" dxfId="5" priority="1" stopIfTrue="1">
      <formula>clTypeB&lt;&gt;2</formula>
    </cfRule>
  </conditionalFormatting>
  <conditionalFormatting sqref="J7:K7 I8:L8">
    <cfRule type="expression" dxfId="4" priority="2" stopIfTrue="1">
      <formula>clTypeB&lt;4</formula>
    </cfRule>
  </conditionalFormatting>
  <conditionalFormatting sqref="J5:K5 I6:L6">
    <cfRule type="expression" dxfId="3" priority="3" stopIfTrue="1">
      <formula>clTypeB&lt;3</formula>
    </cfRule>
  </conditionalFormatting>
  <conditionalFormatting sqref="J2:L2 L1">
    <cfRule type="expression" dxfId="2" priority="4" stopIfTrue="1">
      <formula>clTypeB=4</formula>
    </cfRule>
  </conditionalFormatting>
  <conditionalFormatting sqref="L15">
    <cfRule type="expression" dxfId="1" priority="5" stopIfTrue="1">
      <formula>clCaseAvecAjustement=FALSE</formula>
    </cfRule>
  </conditionalFormatting>
  <conditionalFormatting sqref="L16:L17">
    <cfRule type="expression" dxfId="0" priority="6" stopIfTrue="1">
      <formula>clCaseAvecAjustement=FALSE</formula>
    </cfRule>
  </conditionalFormatting>
  <hyperlinks>
    <hyperlink ref="K23:L23" location="Lineaire!A1" display="Lineaire!A1"/>
    <hyperlink ref="G16" r:id="rId1" display="mailto:monteil@ensat.fr"/>
    <hyperlink ref="K40" location="Lineaire!A1" display="Lineaire!A1"/>
    <hyperlink ref="G16:H16" r:id="rId2" display="© 2002 Monteil"/>
  </hyperlink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3"/>
  <headerFooter alignWithMargins="0">
    <oddHeader>&amp;C&amp;F : &amp;A</oddHeader>
    <oddFooter>&amp;L29/01/2002&amp;CC.Monteil&amp;Rpage &amp;P/&amp;N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efilementPente">
              <controlPr defaultSize="0" autoPict="0">
                <anchor moveWithCells="1">
                  <from>
                    <xdr:col>10</xdr:col>
                    <xdr:colOff>47625</xdr:colOff>
                    <xdr:row>1</xdr:row>
                    <xdr:rowOff>0</xdr:rowOff>
                  </from>
                  <to>
                    <xdr:col>11</xdr:col>
                    <xdr:colOff>485775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efilementOrdonneeOrig">
              <controlPr defaultSize="0" autoPict="0">
                <anchor moveWithCells="1">
                  <from>
                    <xdr:col>10</xdr:col>
                    <xdr:colOff>47625</xdr:colOff>
                    <xdr:row>2</xdr:row>
                    <xdr:rowOff>0</xdr:rowOff>
                  </from>
                  <to>
                    <xdr:col>11</xdr:col>
                    <xdr:colOff>485775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efilementXc">
              <controlPr defaultSize="0" autoPict="0">
                <anchor moveWithCells="1">
                  <from>
                    <xdr:col>8</xdr:col>
                    <xdr:colOff>38100</xdr:colOff>
                    <xdr:row>5</xdr:row>
                    <xdr:rowOff>19050</xdr:rowOff>
                  </from>
                  <to>
                    <xdr:col>9</xdr:col>
                    <xdr:colOff>457200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efilementYc">
              <controlPr defaultSize="0" autoPict="0">
                <anchor moveWithCells="1">
                  <from>
                    <xdr:col>10</xdr:col>
                    <xdr:colOff>28575</xdr:colOff>
                    <xdr:row>5</xdr:row>
                    <xdr:rowOff>19050</xdr:rowOff>
                  </from>
                  <to>
                    <xdr:col>11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efilementXd">
              <controlPr defaultSize="0" autoPict="0">
                <anchor moveWithCells="1">
                  <from>
                    <xdr:col>8</xdr:col>
                    <xdr:colOff>38100</xdr:colOff>
                    <xdr:row>7</xdr:row>
                    <xdr:rowOff>19050</xdr:rowOff>
                  </from>
                  <to>
                    <xdr:col>9</xdr:col>
                    <xdr:colOff>457200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efilementYc">
              <controlPr defaultSize="0" autoPict="0">
                <anchor moveWithCells="1">
                  <from>
                    <xdr:col>10</xdr:col>
                    <xdr:colOff>28575</xdr:colOff>
                    <xdr:row>7</xdr:row>
                    <xdr:rowOff>19050</xdr:rowOff>
                  </from>
                  <to>
                    <xdr:col>11</xdr:col>
                    <xdr:colOff>447675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Origine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85725</xdr:rowOff>
                  </from>
                  <to>
                    <xdr:col>11</xdr:col>
                    <xdr:colOff>228600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Quelconque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57150</xdr:rowOff>
                  </from>
                  <to>
                    <xdr:col>11</xdr:col>
                    <xdr:colOff>28575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Option1point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38100</xdr:rowOff>
                  </from>
                  <to>
                    <xdr:col>11</xdr:col>
                    <xdr:colOff>419100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Option2points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9525</xdr:rowOff>
                  </from>
                  <to>
                    <xdr:col>11</xdr:col>
                    <xdr:colOff>438150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aseAvecRMS">
              <controlPr defaultSize="0" autoFill="0" autoLine="0" autoPict="0">
                <anchor moveWithCells="1">
                  <from>
                    <xdr:col>8</xdr:col>
                    <xdr:colOff>447675</xdr:colOff>
                    <xdr:row>13</xdr:row>
                    <xdr:rowOff>0</xdr:rowOff>
                  </from>
                  <to>
                    <xdr:col>10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aseAvecMoyennes">
              <controlPr defaultSize="0" autoFill="0" autoLine="0" autoPict="0">
                <anchor moveWithCells="1">
                  <from>
                    <xdr:col>10</xdr:col>
                    <xdr:colOff>190500</xdr:colOff>
                    <xdr:row>13</xdr:row>
                    <xdr:rowOff>0</xdr:rowOff>
                  </from>
                  <to>
                    <xdr:col>11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aseAvecEcarts">
              <controlPr defaultSize="0" autoFill="0" autoLine="0" autoPict="0">
                <anchor moveWithCells="1">
                  <from>
                    <xdr:col>7</xdr:col>
                    <xdr:colOff>400050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GroupeTypeDroite">
              <controlPr defaultSize="0" autoFill="0" autoPict="0">
                <anchor moveWithCells="1">
                  <from>
                    <xdr:col>8</xdr:col>
                    <xdr:colOff>9525</xdr:colOff>
                    <xdr:row>8</xdr:row>
                    <xdr:rowOff>57150</xdr:rowOff>
                  </from>
                  <to>
                    <xdr:col>11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aseAvecAjustement">
              <controlPr defaultSize="0" autoFill="0" autoLine="0" autoPict="0">
                <anchor moveWithCells="1">
                  <from>
                    <xdr:col>7</xdr:col>
                    <xdr:colOff>400050</xdr:colOff>
                    <xdr:row>13</xdr:row>
                    <xdr:rowOff>171450</xdr:rowOff>
                  </from>
                  <to>
                    <xdr:col>10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GroupeAjustement">
              <controlPr defaultSize="0" autoFill="0" autoPict="0">
                <anchor moveWithCells="1">
                  <from>
                    <xdr:col>8</xdr:col>
                    <xdr:colOff>9525</xdr:colOff>
                    <xdr:row>12</xdr:row>
                    <xdr:rowOff>142875</xdr:rowOff>
                  </from>
                  <to>
                    <xdr:col>11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35</vt:i4>
      </vt:variant>
    </vt:vector>
  </HeadingPairs>
  <TitlesOfParts>
    <vt:vector size="37" baseType="lpstr">
      <vt:lpstr>Notes</vt:lpstr>
      <vt:lpstr>Lineaire</vt:lpstr>
      <vt:lpstr>a</vt:lpstr>
      <vt:lpstr>aJuste</vt:lpstr>
      <vt:lpstr>Alpha</vt:lpstr>
      <vt:lpstr>b</vt:lpstr>
      <vt:lpstr>bJuste</vt:lpstr>
      <vt:lpstr>clCaseAvecAjustement</vt:lpstr>
      <vt:lpstr>clCaseAvecEcarts</vt:lpstr>
      <vt:lpstr>clCaseAvecMoyennes</vt:lpstr>
      <vt:lpstr>clCaseAvecRMS</vt:lpstr>
      <vt:lpstr>clDefilementOrdonneeOrig</vt:lpstr>
      <vt:lpstr>clDefilementPente</vt:lpstr>
      <vt:lpstr>clDefilementXc</vt:lpstr>
      <vt:lpstr>clDefilementXd</vt:lpstr>
      <vt:lpstr>clDefilementYc</vt:lpstr>
      <vt:lpstr>clDefilementYd</vt:lpstr>
      <vt:lpstr>clTypeB</vt:lpstr>
      <vt:lpstr>lesCarres</vt:lpstr>
      <vt:lpstr>lesEcarts</vt:lpstr>
      <vt:lpstr>LesXi</vt:lpstr>
      <vt:lpstr>lesYestimes</vt:lpstr>
      <vt:lpstr>lesYi</vt:lpstr>
      <vt:lpstr>MCE</vt:lpstr>
      <vt:lpstr>r2maxi</vt:lpstr>
      <vt:lpstr>RMS</vt:lpstr>
      <vt:lpstr>RMSmini</vt:lpstr>
      <vt:lpstr>xc</vt:lpstr>
      <vt:lpstr>xd</vt:lpstr>
      <vt:lpstr>xMax</vt:lpstr>
      <vt:lpstr>xMin</vt:lpstr>
      <vt:lpstr>xMoyen</vt:lpstr>
      <vt:lpstr>yc</vt:lpstr>
      <vt:lpstr>yd</vt:lpstr>
      <vt:lpstr>yMax</vt:lpstr>
      <vt:lpstr>yMin</vt:lpstr>
      <vt:lpstr>yMoyen</vt:lpstr>
    </vt:vector>
  </TitlesOfParts>
  <Company>ENSAT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CM</cp:lastModifiedBy>
  <cp:lastPrinted>2002-01-30T14:48:19Z</cp:lastPrinted>
  <dcterms:created xsi:type="dcterms:W3CDTF">2002-01-29T12:59:23Z</dcterms:created>
  <dcterms:modified xsi:type="dcterms:W3CDTF">2018-03-23T11:02:28Z</dcterms:modified>
</cp:coreProperties>
</file>